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firstSheet="1" activeTab="5"/>
  </bookViews>
  <sheets>
    <sheet name="Kiadások rovatonkénti bontásban" sheetId="1" r:id="rId1"/>
    <sheet name="Bevételek rovatonként" sheetId="2" r:id="rId2"/>
    <sheet name="Kiadások COFOG-onként" sheetId="3" r:id="rId3"/>
    <sheet name="Bevételek COFOG-onként" sheetId="4" r:id="rId4"/>
    <sheet name="Beruházások, felújítások" sheetId="5" r:id="rId5"/>
    <sheet name="Felhasználási ütemterv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<sst xmlns="http://schemas.openxmlformats.org/spreadsheetml/2006/main" count="528" uniqueCount="313">
  <si>
    <t>Kiadások  (Ft)</t>
  </si>
  <si>
    <t>1. melléklet</t>
  </si>
  <si>
    <t>Rovat megnevezése</t>
  </si>
  <si>
    <t>Rovat-szám</t>
  </si>
  <si>
    <t>Összeg</t>
  </si>
  <si>
    <t xml:space="preserve">állami (államigazgatási) feladatok </t>
  </si>
  <si>
    <t>Törvény szerinti illetmények, munkabérek</t>
  </si>
  <si>
    <t>K1101</t>
  </si>
  <si>
    <t>Jutalom</t>
  </si>
  <si>
    <t>K1102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</si>
  <si>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</si>
  <si>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</si>
  <si>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</si>
  <si>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</si>
  <si>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</si>
  <si>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</si>
  <si>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</si>
  <si>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</si>
  <si>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</si>
  <si>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</si>
  <si>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</si>
  <si>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</si>
  <si>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</si>
  <si>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</si>
  <si>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</si>
  <si>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</si>
  <si>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</si>
  <si>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</si>
  <si>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</si>
  <si>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</si>
  <si>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</si>
  <si>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</si>
  <si>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</si>
  <si>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</si>
  <si>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</si>
  <si>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</si>
  <si>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</si>
  <si>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</si>
  <si>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</si>
  <si>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</si>
  <si>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</si>
  <si>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</si>
  <si>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</si>
  <si>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</si>
  <si>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</si>
  <si>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</si>
  <si>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Szolgáltatási kiadások</t>
  </si>
  <si>
    <t>K33</t>
  </si>
  <si>
    <t>K352</t>
  </si>
  <si>
    <t>K35</t>
  </si>
  <si>
    <t xml:space="preserve">Dologi kiadások </t>
  </si>
  <si>
    <t>K3</t>
  </si>
  <si>
    <t>Települési támogatások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</si>
  <si>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</si>
  <si>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</si>
  <si>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</si>
  <si>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</si>
  <si>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</si>
  <si>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</si>
  <si>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</si>
  <si>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</si>
  <si>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</si>
  <si>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</si>
  <si>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</si>
  <si>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</si>
  <si>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</si>
  <si>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</si>
  <si>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K63</t>
  </si>
  <si>
    <t>Egyéb tárgyi eszköz beszerzés, létesítés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</si>
  <si>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</si>
  <si>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</si>
  <si>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</si>
  <si>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</si>
  <si>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</si>
  <si>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</si>
  <si>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</si>
  <si>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Felújítások előzetesen felsz. Áfa</t>
  </si>
  <si>
    <t>K74</t>
  </si>
  <si>
    <t>Felújítási célú előzetesen felszámított általános forgalmi adó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</si>
  <si>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</si>
  <si>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</si>
  <si>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</si>
  <si>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</si>
  <si>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</si>
  <si>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</si>
  <si>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</si>
  <si>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mgelőlegezések visszafizetése</t>
  </si>
  <si>
    <t>K914</t>
  </si>
  <si>
    <t>Államháztartáson belüli megelőlegezések visszafizetése</t>
  </si>
  <si>
    <t>K9</t>
  </si>
  <si>
    <t xml:space="preserve">Finanszírozási kiadások </t>
  </si>
  <si>
    <t>KIADÁSOK ÖSSZESEN (K1-9)</t>
  </si>
  <si>
    <t>Működési kiadások előzetesen felszámított általános forgalmia adója</t>
  </si>
  <si>
    <t>Bevételek (Ft)</t>
  </si>
  <si>
    <t>Rovat-
szám</t>
  </si>
  <si>
    <t>Helyi önkormányzatok működésének általános támogatása</t>
  </si>
  <si>
    <t>B111</t>
  </si>
  <si>
    <t>B113</t>
  </si>
  <si>
    <t>B114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</si>
  <si>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</si>
  <si>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</si>
  <si>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</si>
  <si>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</si>
  <si>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</si>
  <si>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</si>
  <si>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B354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</si>
  <si>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</si>
  <si>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</si>
  <si>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</si>
  <si>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</si>
  <si>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</si>
  <si>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</si>
  <si>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</si>
  <si>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</si>
  <si>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B407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</si>
  <si>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</si>
  <si>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</si>
  <si>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</si>
  <si>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</si>
  <si>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</si>
  <si>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</si>
  <si>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</si>
  <si>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</si>
  <si>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</si>
  <si>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</si>
  <si>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</si>
  <si>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</si>
  <si>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BEVÉTELEK ÖSSZESEN (B1-8)</t>
  </si>
  <si>
    <t>2. mell</t>
  </si>
  <si>
    <t>Főkvi. szám</t>
  </si>
  <si>
    <t>Megnevezés</t>
  </si>
  <si>
    <t>Önkorm. Igazgatás</t>
  </si>
  <si>
    <t>Köztemető fenntartás</t>
  </si>
  <si>
    <t>Önkormányzatok finanszírozása</t>
  </si>
  <si>
    <t>Támogatási c. finansz. Művelet</t>
  </si>
  <si>
    <t>Útépítés</t>
  </si>
  <si>
    <t>Helyi utak üzemeltetése</t>
  </si>
  <si>
    <t>Szennyvízcsatorna építése, fenntartása, üzemeltetése</t>
  </si>
  <si>
    <t xml:space="preserve">Vízellátással kapcs. Közmű építése, fenntartása, üzemeltetése </t>
  </si>
  <si>
    <t>Közvilágítás</t>
  </si>
  <si>
    <t>Zöldterület kezelés</t>
  </si>
  <si>
    <t>Községgazdálkodás</t>
  </si>
  <si>
    <t>Könyvtári szolgáltatás</t>
  </si>
  <si>
    <t>Kulturális élet gondozása</t>
  </si>
  <si>
    <t xml:space="preserve">Civil szervezetek működési tám. </t>
  </si>
  <si>
    <t>Szoc. étkeztetés</t>
  </si>
  <si>
    <t>Falugondnoki szolgálat</t>
  </si>
  <si>
    <t>Önkorm. segély</t>
  </si>
  <si>
    <t>Mindösszesen</t>
  </si>
  <si>
    <t>011130</t>
  </si>
  <si>
    <t>013320</t>
  </si>
  <si>
    <t>018010</t>
  </si>
  <si>
    <t>018030</t>
  </si>
  <si>
    <t>045120</t>
  </si>
  <si>
    <t>045160</t>
  </si>
  <si>
    <t>052080</t>
  </si>
  <si>
    <t>063080</t>
  </si>
  <si>
    <t>064010</t>
  </si>
  <si>
    <t>066010</t>
  </si>
  <si>
    <t>066020</t>
  </si>
  <si>
    <t>082044</t>
  </si>
  <si>
    <t>082092</t>
  </si>
  <si>
    <t>084031</t>
  </si>
  <si>
    <t>107055</t>
  </si>
  <si>
    <t>Béren kívüli juttatás (SZÉP-kártya)</t>
  </si>
  <si>
    <t>Foglalkoztatottak személyi juttatásai</t>
  </si>
  <si>
    <t>Egyéb jogviszonyban nem saját dolgozónak fizetett juttatások</t>
  </si>
  <si>
    <t>Külső szemmélyi juttatások</t>
  </si>
  <si>
    <t>Személyi juttatások összesen</t>
  </si>
  <si>
    <t>K21</t>
  </si>
  <si>
    <t>Szociális hozzájárulási adó</t>
  </si>
  <si>
    <t>K27</t>
  </si>
  <si>
    <t>Munkáltatói szja</t>
  </si>
  <si>
    <t>Munkáltatói járulék</t>
  </si>
  <si>
    <t>Szakmai anyag</t>
  </si>
  <si>
    <t xml:space="preserve">Egyéb üzemeltetési anyagok (tisztítószer, vegyszer, karbantartási és  egyéb anyag) </t>
  </si>
  <si>
    <t>Készletbeszerzés</t>
  </si>
  <si>
    <t>Informatikai szolgáltatás</t>
  </si>
  <si>
    <t>Egyéb kommunikációs szolgáltatás</t>
  </si>
  <si>
    <t>Kommunikációs szolgáltatások</t>
  </si>
  <si>
    <t>Közüzemi díj</t>
  </si>
  <si>
    <t>vásárolt élelmezés</t>
  </si>
  <si>
    <t>karbantartás, kisjavítási szolgáltatások</t>
  </si>
  <si>
    <t>Más egyéb szolgáltatás (tárhelyi szolg. , tűz- és munkavédelem, rendezvény fellépői)</t>
  </si>
  <si>
    <t xml:space="preserve">Szolgáltatási kiadások összesen </t>
  </si>
  <si>
    <t>K351</t>
  </si>
  <si>
    <t>Működési áfa</t>
  </si>
  <si>
    <t>Fizetendő áfa</t>
  </si>
  <si>
    <t>Egyéb dologi kiadások</t>
  </si>
  <si>
    <t>Dologi kiadások</t>
  </si>
  <si>
    <t>Települési támogatás</t>
  </si>
  <si>
    <t>Ellátottak pénzbeli juttatása</t>
  </si>
  <si>
    <t>Működési c. támogatás áh. Belülre</t>
  </si>
  <si>
    <t>055121</t>
  </si>
  <si>
    <t>Tartalékok</t>
  </si>
  <si>
    <t>Egyéb működési célú kiadások</t>
  </si>
  <si>
    <t xml:space="preserve">Ingatlan beszerzés létesítés </t>
  </si>
  <si>
    <t>Informatikai eszköz beszerzése</t>
  </si>
  <si>
    <t>Beruházások áfa-ja</t>
  </si>
  <si>
    <t>05711</t>
  </si>
  <si>
    <t xml:space="preserve">Ingatlanfelújítás </t>
  </si>
  <si>
    <t>05741</t>
  </si>
  <si>
    <t>Felújítások előzetesen felszámított áfa</t>
  </si>
  <si>
    <t>059141</t>
  </si>
  <si>
    <t>Finanszírozási kiadások</t>
  </si>
  <si>
    <t>Kiadások összesen</t>
  </si>
  <si>
    <t>3. mell</t>
  </si>
  <si>
    <t>Főkvi szám.</t>
  </si>
  <si>
    <t>Bevételek kormányzati funkciónként</t>
  </si>
  <si>
    <t>Köztemető fennntartás</t>
  </si>
  <si>
    <t>Önkormányzati vagyongazd.</t>
  </si>
  <si>
    <t>Önkorm.elszámolása kp. kv. Szervvel</t>
  </si>
  <si>
    <t>Támogatási c. finansz. művelet</t>
  </si>
  <si>
    <t>Város-, községgazdálkodás</t>
  </si>
  <si>
    <t>Szoc.étkezés</t>
  </si>
  <si>
    <t>Funkcióra nem sorolható bevét.áh.kívülről</t>
  </si>
  <si>
    <t>013350</t>
  </si>
  <si>
    <t>900020</t>
  </si>
  <si>
    <t>Települési önkormányzatok szoc.és gyermekj. Támogatása</t>
  </si>
  <si>
    <t>Települési önkormányzatok kulturális feladatainak támogatása</t>
  </si>
  <si>
    <t>B341</t>
  </si>
  <si>
    <t>Építményadó</t>
  </si>
  <si>
    <t>B343</t>
  </si>
  <si>
    <t>Magánszemélyek kommunális adója</t>
  </si>
  <si>
    <t>B344</t>
  </si>
  <si>
    <t>Telekadó</t>
  </si>
  <si>
    <t>Vagyoni típusú adók</t>
  </si>
  <si>
    <t>B3511</t>
  </si>
  <si>
    <t>Iparűzési adó</t>
  </si>
  <si>
    <t>Értékesítési és forgalmi adók</t>
  </si>
  <si>
    <t>Gépjárműadó</t>
  </si>
  <si>
    <t>Közhatalmi bevételek</t>
  </si>
  <si>
    <t>Tárgyi eszközök bérbeadásából származó bevételek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</si>
  <si>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</si>
  <si>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Kiszámlázott áfa</t>
  </si>
  <si>
    <t>ÁFA visszatérításe</t>
  </si>
  <si>
    <t>Működési bevételek</t>
  </si>
  <si>
    <t>B831</t>
  </si>
  <si>
    <t>Előző évi kv. Maradvány igénybevétele</t>
  </si>
  <si>
    <t>Bevételek összesen</t>
  </si>
  <si>
    <t xml:space="preserve"> </t>
  </si>
  <si>
    <t>Törvény szerinti illetmények, munkabér</t>
  </si>
  <si>
    <t xml:space="preserve"> Működési támogatás áh.kívülre </t>
  </si>
  <si>
    <t>K89</t>
  </si>
  <si>
    <t>Felhalmozási c. támogatás áh. Kívülre háztartásoknak</t>
  </si>
  <si>
    <t xml:space="preserve">B403 </t>
  </si>
  <si>
    <t>Közvetített szolgáltatás</t>
  </si>
  <si>
    <t xml:space="preserve">Egyéb elvonások és befizetések </t>
  </si>
  <si>
    <t>K502</t>
  </si>
  <si>
    <t xml:space="preserve">Felhalmozási c. támoatás áh. Kívülre </t>
  </si>
  <si>
    <t xml:space="preserve">Közvetített szolgáltatások </t>
  </si>
  <si>
    <t>B403</t>
  </si>
  <si>
    <t>Beruházások és felújítások (4.mell.)</t>
  </si>
  <si>
    <t>forint</t>
  </si>
  <si>
    <t>összeg</t>
  </si>
  <si>
    <t>KÖLTSÉGVETÉSI SZERV</t>
  </si>
  <si>
    <t>MINDÖSSZESEN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</si>
  <si>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</si>
  <si>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</si>
  <si>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</si>
  <si>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Soproni Vízmű Zrt. Saját rezsis beruházása szvcs., vízközmű hálózat számára egyéb gép beszerzése</t>
  </si>
  <si>
    <t xml:space="preserve">Szvcs saját rezsis felújítás </t>
  </si>
  <si>
    <t>B40823</t>
  </si>
  <si>
    <t>Egyéb kapott kamatok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</si>
  <si>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</si>
  <si>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</si>
  <si>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</si>
  <si>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</si>
  <si>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</si>
  <si>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</si>
  <si>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</si>
  <si>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</si>
  <si>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</si>
  <si>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</si>
  <si>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</si>
  <si>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</si>
  <si>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</si>
  <si>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</si>
  <si>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 xml:space="preserve">Egyéb üzemelétetési anyagok </t>
  </si>
  <si>
    <t xml:space="preserve">Szolgáltatási kiadások </t>
  </si>
  <si>
    <t>Működési célú előzetesen felszámított általános forgalmi adó</t>
  </si>
  <si>
    <t xml:space="preserve">Különféle befizetések és egyéb dologi kiadások </t>
  </si>
  <si>
    <t>Egyéb nem intézményi ellátások</t>
  </si>
  <si>
    <t>Elvonások és befizetések</t>
  </si>
  <si>
    <t>Egyéb felhalmozás c. támogatások áh. Kívülre</t>
  </si>
  <si>
    <t>Rovat
száma</t>
  </si>
  <si>
    <t>Települési önkormányzatok szociális és gyermekjóléti  feladatainak támogatása</t>
  </si>
  <si>
    <t xml:space="preserve">Önkormányzatok működési támogatásai </t>
  </si>
  <si>
    <t>B11</t>
  </si>
  <si>
    <t>Előző évi kv.maradvány igénybevétele</t>
  </si>
  <si>
    <t>Finanszírozási bevételek</t>
  </si>
  <si>
    <t>Értékesítési és forgalmi adók (HIPA)</t>
  </si>
  <si>
    <t>B116</t>
  </si>
  <si>
    <t>Elszámolásból származó bevételek</t>
  </si>
  <si>
    <t>B115</t>
  </si>
  <si>
    <t>Működési célú költségvetési tám.és kieg. Támogatások</t>
  </si>
  <si>
    <t>Áfa visszatérítése</t>
  </si>
  <si>
    <t>K5121</t>
  </si>
  <si>
    <t>5.melléklet</t>
  </si>
  <si>
    <t>Völcsej Község Önkormányzatának 2023. évre tervezett bevételei</t>
  </si>
  <si>
    <t>B1131</t>
  </si>
  <si>
    <t>B36</t>
  </si>
  <si>
    <t>Egyéb közhatalmi bevételek</t>
  </si>
  <si>
    <t>Völcsej Község Önkormányzat 2023.  évi tervezett kiadásai előirányzat csoport és kormányzati funkció megoszlásban</t>
  </si>
  <si>
    <t>Völcsej Község Önkormányzat  2023. évi költségvetésének mérlege</t>
  </si>
  <si>
    <t>Egyéb közhatalmú bevételek</t>
  </si>
  <si>
    <t>Völcsej Község Önkormányzat  2023. évi költségvetése</t>
  </si>
  <si>
    <t xml:space="preserve">MFP Önkormányzati tulajdonban lévő ingatlanok fejlesztése Fő u. 57. </t>
  </si>
  <si>
    <t>Önkormányzati tulajdonban lévő ingatlanok fejlesztése Fő u. 57. (saját ktg)</t>
  </si>
  <si>
    <t>TOP Plusz Energetika Fő u. 57.</t>
  </si>
  <si>
    <t>TOP Plusz Energetika Fő u. 57. (saját ktg.)</t>
  </si>
  <si>
    <t xml:space="preserve"> Völcsej Község Önkormányzat 2023. évi költségvetése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</si>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</sst>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6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166" fontId="7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63" fillId="33" borderId="0" xfId="0" applyNumberFormat="1" applyFont="1" applyFill="1" applyAlignment="1">
      <alignment/>
    </xf>
    <xf numFmtId="16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66" fontId="2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3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66" fillId="0" borderId="0" xfId="0" applyFont="1" applyAlignment="1">
      <alignment horizontal="center" wrapText="1"/>
    </xf>
    <xf numFmtId="3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49" fontId="59" fillId="0" borderId="10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59" fillId="0" borderId="10" xfId="0" applyNumberFormat="1" applyFont="1" applyBorder="1" applyAlignment="1">
      <alignment/>
    </xf>
    <xf numFmtId="49" fontId="59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9" fontId="59" fillId="35" borderId="10" xfId="0" applyNumberFormat="1" applyFont="1" applyFill="1" applyBorder="1" applyAlignment="1">
      <alignment/>
    </xf>
    <xf numFmtId="0" fontId="59" fillId="35" borderId="10" xfId="0" applyFont="1" applyFill="1" applyBorder="1" applyAlignment="1">
      <alignment/>
    </xf>
    <xf numFmtId="3" fontId="59" fillId="35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59" fillId="0" borderId="0" xfId="0" applyNumberFormat="1" applyFont="1" applyAlignment="1">
      <alignment/>
    </xf>
    <xf numFmtId="3" fontId="69" fillId="33" borderId="0" xfId="0" applyNumberFormat="1" applyFont="1" applyFill="1" applyAlignment="1">
      <alignment/>
    </xf>
    <xf numFmtId="49" fontId="69" fillId="14" borderId="10" xfId="0" applyNumberFormat="1" applyFont="1" applyFill="1" applyBorder="1" applyAlignment="1">
      <alignment/>
    </xf>
    <xf numFmtId="0" fontId="69" fillId="14" borderId="10" xfId="0" applyFont="1" applyFill="1" applyBorder="1" applyAlignment="1">
      <alignment/>
    </xf>
    <xf numFmtId="3" fontId="69" fillId="14" borderId="10" xfId="0" applyNumberFormat="1" applyFont="1" applyFill="1" applyBorder="1" applyAlignment="1">
      <alignment/>
    </xf>
    <xf numFmtId="0" fontId="69" fillId="36" borderId="10" xfId="0" applyFont="1" applyFill="1" applyBorder="1" applyAlignment="1">
      <alignment/>
    </xf>
    <xf numFmtId="3" fontId="69" fillId="36" borderId="10" xfId="0" applyNumberFormat="1" applyFont="1" applyFill="1" applyBorder="1" applyAlignment="1">
      <alignment/>
    </xf>
    <xf numFmtId="49" fontId="59" fillId="35" borderId="10" xfId="0" applyNumberFormat="1" applyFont="1" applyFill="1" applyBorder="1" applyAlignment="1">
      <alignment vertical="center"/>
    </xf>
    <xf numFmtId="0" fontId="59" fillId="35" borderId="10" xfId="0" applyFont="1" applyFill="1" applyBorder="1" applyAlignment="1">
      <alignment vertical="center"/>
    </xf>
    <xf numFmtId="3" fontId="59" fillId="35" borderId="10" xfId="0" applyNumberFormat="1" applyFont="1" applyFill="1" applyBorder="1" applyAlignment="1">
      <alignment vertical="center"/>
    </xf>
    <xf numFmtId="49" fontId="69" fillId="36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49" fontId="5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59" fillId="0" borderId="10" xfId="0" applyNumberFormat="1" applyFont="1" applyBorder="1" applyAlignment="1">
      <alignment/>
    </xf>
    <xf numFmtId="0" fontId="59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49" fontId="59" fillId="35" borderId="10" xfId="0" applyNumberFormat="1" applyFont="1" applyFill="1" applyBorder="1" applyAlignment="1">
      <alignment/>
    </xf>
    <xf numFmtId="0" fontId="59" fillId="35" borderId="10" xfId="0" applyFont="1" applyFill="1" applyBorder="1" applyAlignment="1">
      <alignment/>
    </xf>
    <xf numFmtId="3" fontId="59" fillId="35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49" fontId="70" fillId="35" borderId="10" xfId="0" applyNumberFormat="1" applyFont="1" applyFill="1" applyBorder="1" applyAlignment="1">
      <alignment vertical="center"/>
    </xf>
    <xf numFmtId="0" fontId="70" fillId="35" borderId="10" xfId="0" applyFont="1" applyFill="1" applyBorder="1" applyAlignment="1">
      <alignment vertical="center"/>
    </xf>
    <xf numFmtId="3" fontId="70" fillId="35" borderId="10" xfId="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3" fontId="70" fillId="0" borderId="0" xfId="0" applyNumberFormat="1" applyFont="1" applyAlignment="1">
      <alignment vertical="center"/>
    </xf>
    <xf numFmtId="0" fontId="71" fillId="0" borderId="0" xfId="0" applyFont="1" applyAlignment="1">
      <alignment/>
    </xf>
    <xf numFmtId="3" fontId="0" fillId="0" borderId="0" xfId="0" applyNumberFormat="1" applyBorder="1" applyAlignment="1">
      <alignment/>
    </xf>
    <xf numFmtId="49" fontId="59" fillId="0" borderId="10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72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3" fontId="72" fillId="0" borderId="10" xfId="0" applyNumberFormat="1" applyFont="1" applyBorder="1" applyAlignment="1">
      <alignment/>
    </xf>
    <xf numFmtId="0" fontId="72" fillId="0" borderId="0" xfId="0" applyFont="1" applyAlignment="1">
      <alignment/>
    </xf>
    <xf numFmtId="3" fontId="0" fillId="37" borderId="10" xfId="0" applyNumberFormat="1" applyFill="1" applyBorder="1" applyAlignment="1">
      <alignment/>
    </xf>
    <xf numFmtId="49" fontId="59" fillId="0" borderId="10" xfId="0" applyNumberFormat="1" applyFont="1" applyBorder="1" applyAlignment="1">
      <alignment vertical="center"/>
    </xf>
    <xf numFmtId="3" fontId="69" fillId="14" borderId="10" xfId="0" applyNumberFormat="1" applyFont="1" applyFill="1" applyBorder="1" applyAlignment="1">
      <alignment/>
    </xf>
    <xf numFmtId="3" fontId="69" fillId="36" borderId="10" xfId="0" applyNumberFormat="1" applyFont="1" applyFill="1" applyBorder="1" applyAlignment="1">
      <alignment/>
    </xf>
    <xf numFmtId="3" fontId="59" fillId="35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/>
    </xf>
    <xf numFmtId="0" fontId="68" fillId="33" borderId="10" xfId="0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/>
    </xf>
    <xf numFmtId="3" fontId="72" fillId="14" borderId="10" xfId="0" applyNumberFormat="1" applyFont="1" applyFill="1" applyBorder="1" applyAlignment="1">
      <alignment/>
    </xf>
    <xf numFmtId="0" fontId="66" fillId="0" borderId="0" xfId="0" applyFont="1" applyAlignment="1">
      <alignment horizontal="center" wrapText="1"/>
    </xf>
    <xf numFmtId="3" fontId="63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Fill="1" applyBorder="1" applyAlignment="1">
      <alignment vertical="center"/>
    </xf>
    <xf numFmtId="0" fontId="7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3" fontId="63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64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66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/>
    </xf>
    <xf numFmtId="166" fontId="18" fillId="33" borderId="10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76" fillId="33" borderId="0" xfId="0" applyFont="1" applyFill="1" applyAlignment="1">
      <alignment/>
    </xf>
    <xf numFmtId="16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4" fillId="33" borderId="0" xfId="0" applyFont="1" applyFill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/>
    </xf>
    <xf numFmtId="49" fontId="0" fillId="0" borderId="14" xfId="0" applyNumberFormat="1" applyFill="1" applyBorder="1" applyAlignment="1">
      <alignment/>
    </xf>
    <xf numFmtId="49" fontId="69" fillId="0" borderId="14" xfId="0" applyNumberFormat="1" applyFont="1" applyFill="1" applyBorder="1" applyAlignment="1">
      <alignment/>
    </xf>
    <xf numFmtId="49" fontId="59" fillId="0" borderId="14" xfId="0" applyNumberFormat="1" applyFont="1" applyFill="1" applyBorder="1" applyAlignment="1">
      <alignment/>
    </xf>
    <xf numFmtId="0" fontId="69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59" fillId="0" borderId="14" xfId="0" applyNumberFormat="1" applyFont="1" applyFill="1" applyBorder="1" applyAlignment="1">
      <alignment vertical="center"/>
    </xf>
    <xf numFmtId="0" fontId="6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3" fontId="63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59" fillId="0" borderId="10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2" fontId="6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6">
      <selection activeCell="C32" sqref="C32"/>
    </sheetView>
  </sheetViews>
  <sheetFormatPr defaultColWidth="9.140625" defaultRowHeight="15"/>
  <cols>
    <col min="1" max="1" width="52.7109375" style="0" customWidth="1"/>
    <col min="2" max="2" width="14.00390625" style="0" customWidth="1"/>
    <col min="3" max="3" width="15.7109375" style="0" customWidth="1"/>
    <col min="4" max="4" width="0" style="0" hidden="1" customWidth="1"/>
  </cols>
  <sheetData>
    <row r="1" spans="1:5" ht="15.75">
      <c r="A1" s="228" t="s">
        <v>304</v>
      </c>
      <c r="B1" s="229"/>
      <c r="C1" s="229"/>
      <c r="D1" s="229"/>
      <c r="E1" s="2"/>
    </row>
    <row r="2" spans="1:5" ht="15.75">
      <c r="A2" s="228" t="s">
        <v>0</v>
      </c>
      <c r="B2" s="229"/>
      <c r="C2" s="229"/>
      <c r="D2" s="229"/>
      <c r="E2" s="2"/>
    </row>
    <row r="3" spans="1:5" ht="19.5">
      <c r="A3" s="3"/>
      <c r="B3" s="2"/>
      <c r="C3" s="160" t="s">
        <v>1</v>
      </c>
      <c r="D3" s="2"/>
      <c r="E3" s="2"/>
    </row>
    <row r="4" spans="1:5" ht="40.5" customHeight="1">
      <c r="A4" s="5" t="s">
        <v>2</v>
      </c>
      <c r="B4" s="6" t="s">
        <v>3</v>
      </c>
      <c r="C4" s="7" t="s">
        <v>4</v>
      </c>
      <c r="D4" s="8" t="s">
        <v>5</v>
      </c>
      <c r="E4" s="2"/>
    </row>
    <row r="5" spans="1:5" ht="15">
      <c r="A5" s="9" t="s">
        <v>6</v>
      </c>
      <c r="B5" s="10" t="s">
        <v>7</v>
      </c>
      <c r="C5" s="11">
        <f>'Kiadások COFOG-onként'!T8</f>
        <v>6030000</v>
      </c>
      <c r="D5" s="12"/>
      <c r="E5" s="2"/>
    </row>
    <row r="6" spans="1:5" ht="15">
      <c r="A6" s="13" t="s">
        <v>10</v>
      </c>
      <c r="B6" s="14" t="s">
        <v>11</v>
      </c>
      <c r="C6" s="11">
        <f>'Kiadások COFOG-onként'!T10</f>
        <v>234375</v>
      </c>
      <c r="D6" s="12"/>
      <c r="E6" s="2"/>
    </row>
    <row r="7" spans="1:5" ht="15">
      <c r="A7" s="15" t="s">
        <v>12</v>
      </c>
      <c r="B7" s="16" t="s">
        <v>13</v>
      </c>
      <c r="C7" s="17">
        <f>SUM(C5:C6)</f>
        <v>6264375</v>
      </c>
      <c r="D7" s="18"/>
      <c r="E7" s="2"/>
    </row>
    <row r="8" spans="1:5" ht="15">
      <c r="A8" s="19" t="s">
        <v>14</v>
      </c>
      <c r="B8" s="14" t="s">
        <v>15</v>
      </c>
      <c r="C8" s="11">
        <f>'Kiadások COFOG-onként'!T12</f>
        <v>3588000</v>
      </c>
      <c r="D8" s="12"/>
      <c r="E8" s="2"/>
    </row>
    <row r="9" spans="1:5" ht="25.5">
      <c r="A9" s="19" t="s">
        <v>16</v>
      </c>
      <c r="B9" s="14" t="s">
        <v>17</v>
      </c>
      <c r="C9" s="11">
        <f>'Kiadások COFOG-onként'!T13</f>
        <v>690000</v>
      </c>
      <c r="D9" s="12"/>
      <c r="E9" s="2"/>
    </row>
    <row r="10" spans="1:5" ht="15">
      <c r="A10" s="20" t="s">
        <v>18</v>
      </c>
      <c r="B10" s="16" t="s">
        <v>19</v>
      </c>
      <c r="C10" s="17">
        <f>SUM(C8:C9)</f>
        <v>4278000</v>
      </c>
      <c r="D10" s="18"/>
      <c r="E10" s="2"/>
    </row>
    <row r="11" spans="1:5" ht="15">
      <c r="A11" s="21" t="s">
        <v>20</v>
      </c>
      <c r="B11" s="22" t="s">
        <v>21</v>
      </c>
      <c r="C11" s="17">
        <f>SUM(C10,C7)</f>
        <v>10542375</v>
      </c>
      <c r="D11" s="18"/>
      <c r="E11" s="23"/>
    </row>
    <row r="12" spans="1:5" ht="28.5">
      <c r="A12" s="24" t="s">
        <v>22</v>
      </c>
      <c r="B12" s="22" t="s">
        <v>23</v>
      </c>
      <c r="C12" s="17">
        <f>'Kiadások COFOG-onként'!T18</f>
        <v>1405666</v>
      </c>
      <c r="D12" s="18"/>
      <c r="E12" s="2"/>
    </row>
    <row r="13" spans="1:5" ht="15">
      <c r="A13" s="161" t="s">
        <v>24</v>
      </c>
      <c r="B13" s="162" t="s">
        <v>25</v>
      </c>
      <c r="C13" s="11">
        <f>'Kiadások COFOG-onként'!T19</f>
        <v>0</v>
      </c>
      <c r="D13" s="26"/>
      <c r="E13" s="27"/>
    </row>
    <row r="14" spans="1:5" ht="15">
      <c r="A14" s="19" t="s">
        <v>26</v>
      </c>
      <c r="B14" s="14" t="s">
        <v>27</v>
      </c>
      <c r="C14" s="11">
        <f>'Kiadások COFOG-onként'!T20</f>
        <v>3100000</v>
      </c>
      <c r="D14" s="12"/>
      <c r="E14" s="2"/>
    </row>
    <row r="15" spans="1:5" ht="15">
      <c r="A15" s="20" t="s">
        <v>28</v>
      </c>
      <c r="B15" s="16" t="s">
        <v>29</v>
      </c>
      <c r="C15" s="17">
        <f>SUM(C13:C14)</f>
        <v>3100000</v>
      </c>
      <c r="D15" s="18"/>
      <c r="E15" s="2"/>
    </row>
    <row r="16" spans="1:4" ht="15">
      <c r="A16" s="19" t="s">
        <v>30</v>
      </c>
      <c r="B16" s="14" t="s">
        <v>31</v>
      </c>
      <c r="C16" s="11">
        <f>'Kiadások COFOG-onként'!T22</f>
        <v>120000</v>
      </c>
      <c r="D16" s="12"/>
    </row>
    <row r="17" spans="1:4" ht="15">
      <c r="A17" s="19" t="s">
        <v>32</v>
      </c>
      <c r="B17" s="14" t="s">
        <v>33</v>
      </c>
      <c r="C17" s="11">
        <f>'Kiadások COFOG-onként'!T23</f>
        <v>250000</v>
      </c>
      <c r="D17" s="12"/>
    </row>
    <row r="18" spans="1:4" ht="15">
      <c r="A18" s="20" t="s">
        <v>34</v>
      </c>
      <c r="B18" s="16" t="s">
        <v>35</v>
      </c>
      <c r="C18" s="17">
        <f>SUM(C16:C17)</f>
        <v>370000</v>
      </c>
      <c r="D18" s="12"/>
    </row>
    <row r="19" spans="1:4" ht="15">
      <c r="A19" s="19" t="s">
        <v>36</v>
      </c>
      <c r="B19" s="14" t="s">
        <v>37</v>
      </c>
      <c r="C19" s="11">
        <f>'Kiadások COFOG-onként'!T25</f>
        <v>4900000</v>
      </c>
      <c r="D19" s="12"/>
    </row>
    <row r="20" spans="1:4" ht="15">
      <c r="A20" s="19" t="s">
        <v>38</v>
      </c>
      <c r="B20" s="14" t="s">
        <v>39</v>
      </c>
      <c r="C20" s="11">
        <f>'Kiadások COFOG-onként'!T26</f>
        <v>981381</v>
      </c>
      <c r="D20" s="12"/>
    </row>
    <row r="21" spans="1:4" ht="15">
      <c r="A21" s="19" t="s">
        <v>40</v>
      </c>
      <c r="B21" s="14" t="s">
        <v>41</v>
      </c>
      <c r="C21" s="11">
        <f>'Kiadások COFOG-onként'!T27</f>
        <v>3500000</v>
      </c>
      <c r="D21" s="12"/>
    </row>
    <row r="22" spans="1:4" ht="15">
      <c r="A22" s="19" t="s">
        <v>42</v>
      </c>
      <c r="B22" s="14" t="s">
        <v>43</v>
      </c>
      <c r="C22" s="11">
        <f>'Kiadások COFOG-onként'!T28</f>
        <v>140000</v>
      </c>
      <c r="D22" s="12"/>
    </row>
    <row r="23" spans="1:4" ht="15">
      <c r="A23" s="19" t="s">
        <v>44</v>
      </c>
      <c r="B23" s="14" t="s">
        <v>45</v>
      </c>
      <c r="C23" s="11">
        <f>'Kiadások COFOG-onként'!T29</f>
        <v>5640000</v>
      </c>
      <c r="D23" s="12"/>
    </row>
    <row r="24" spans="1:4" ht="15">
      <c r="A24" s="20" t="s">
        <v>46</v>
      </c>
      <c r="B24" s="16" t="s">
        <v>47</v>
      </c>
      <c r="C24" s="17">
        <f>SUM(C19:C23)</f>
        <v>15161381</v>
      </c>
      <c r="D24" s="18"/>
    </row>
    <row r="25" spans="1:4" ht="20.25" customHeight="1">
      <c r="A25" s="19" t="s">
        <v>92</v>
      </c>
      <c r="B25" s="14" t="s">
        <v>185</v>
      </c>
      <c r="C25" s="11">
        <f>'Kiadások COFOG-onként'!T31</f>
        <v>4873973</v>
      </c>
      <c r="D25" s="12"/>
    </row>
    <row r="26" spans="1:4" ht="15">
      <c r="A26" s="24" t="s">
        <v>50</v>
      </c>
      <c r="B26" s="22" t="s">
        <v>51</v>
      </c>
      <c r="C26" s="17">
        <f>(C15+C18+C24+C25)</f>
        <v>23505354</v>
      </c>
      <c r="D26" s="12"/>
    </row>
    <row r="27" spans="1:4" ht="15">
      <c r="A27" s="28" t="s">
        <v>52</v>
      </c>
      <c r="B27" s="14" t="s">
        <v>53</v>
      </c>
      <c r="C27" s="11">
        <f>'Kiadások COFOG-onként'!T35</f>
        <v>1100000</v>
      </c>
      <c r="D27" s="12"/>
    </row>
    <row r="28" spans="1:4" ht="15">
      <c r="A28" s="29" t="s">
        <v>54</v>
      </c>
      <c r="B28" s="22" t="s">
        <v>55</v>
      </c>
      <c r="C28" s="17">
        <f>SUM(C27)</f>
        <v>1100000</v>
      </c>
      <c r="D28" s="12"/>
    </row>
    <row r="29" spans="1:4" s="163" customFormat="1" ht="12.75">
      <c r="A29" s="28" t="s">
        <v>247</v>
      </c>
      <c r="B29" s="14" t="s">
        <v>248</v>
      </c>
      <c r="C29" s="25">
        <f>'Kiadások COFOG-onként'!T37</f>
        <v>0</v>
      </c>
      <c r="D29" s="26"/>
    </row>
    <row r="30" spans="1:5" ht="15">
      <c r="A30" s="30" t="s">
        <v>56</v>
      </c>
      <c r="B30" s="14" t="s">
        <v>57</v>
      </c>
      <c r="C30" s="11">
        <f>'Kiadások COFOG-onként'!T38</f>
        <v>200000</v>
      </c>
      <c r="D30" s="12"/>
      <c r="E30" s="2"/>
    </row>
    <row r="31" spans="1:5" ht="15">
      <c r="A31" s="30" t="s">
        <v>58</v>
      </c>
      <c r="B31" s="14" t="s">
        <v>59</v>
      </c>
      <c r="C31" s="11">
        <f>'Kiadások COFOG-onként'!T39</f>
        <v>814000</v>
      </c>
      <c r="D31" s="12"/>
      <c r="E31" s="2"/>
    </row>
    <row r="32" spans="1:5" ht="15">
      <c r="A32" s="31" t="s">
        <v>60</v>
      </c>
      <c r="B32" s="14" t="s">
        <v>61</v>
      </c>
      <c r="C32" s="157">
        <f>'Kiadások COFOG-onként'!T40</f>
        <v>20977433</v>
      </c>
      <c r="D32" s="12"/>
      <c r="E32" s="2"/>
    </row>
    <row r="33" spans="1:5" ht="15">
      <c r="A33" s="29" t="s">
        <v>62</v>
      </c>
      <c r="B33" s="22" t="s">
        <v>63</v>
      </c>
      <c r="C33" s="17">
        <f>SUM(C29:C32)</f>
        <v>21991433</v>
      </c>
      <c r="D33" s="12"/>
      <c r="E33" s="2"/>
    </row>
    <row r="34" spans="1:23" ht="15.75">
      <c r="A34" s="32" t="s">
        <v>64</v>
      </c>
      <c r="B34" s="33"/>
      <c r="C34" s="34">
        <f>SUM(C11+C12+C26+C28+C33)</f>
        <v>58544828</v>
      </c>
      <c r="D34" s="35">
        <v>0</v>
      </c>
      <c r="E34" s="36"/>
      <c r="W34" s="110"/>
    </row>
    <row r="35" spans="1:5" ht="15">
      <c r="A35" s="37" t="s">
        <v>65</v>
      </c>
      <c r="B35" s="14" t="s">
        <v>66</v>
      </c>
      <c r="C35" s="11">
        <f>'Kiadások COFOG-onként'!T42</f>
        <v>3000000</v>
      </c>
      <c r="D35" s="12"/>
      <c r="E35" s="2"/>
    </row>
    <row r="36" spans="1:5" ht="15">
      <c r="A36" s="37" t="s">
        <v>68</v>
      </c>
      <c r="B36" s="14" t="s">
        <v>69</v>
      </c>
      <c r="C36" s="11">
        <f>'Kiadások COFOG-onként'!T44</f>
        <v>600000</v>
      </c>
      <c r="D36" s="12"/>
      <c r="E36" s="2"/>
    </row>
    <row r="37" spans="1:5" ht="15">
      <c r="A37" s="38" t="s">
        <v>70</v>
      </c>
      <c r="B37" s="14" t="s">
        <v>71</v>
      </c>
      <c r="C37" s="11">
        <f>'Kiadások COFOG-onként'!T45</f>
        <v>972000</v>
      </c>
      <c r="D37" s="12"/>
      <c r="E37" s="2"/>
    </row>
    <row r="38" spans="1:5" ht="15">
      <c r="A38" s="39" t="s">
        <v>72</v>
      </c>
      <c r="B38" s="22" t="s">
        <v>73</v>
      </c>
      <c r="C38" s="17">
        <f>SUM(C35:C37)</f>
        <v>4572000</v>
      </c>
      <c r="D38" s="12"/>
      <c r="E38" s="2"/>
    </row>
    <row r="39" spans="1:5" ht="15">
      <c r="A39" s="28" t="s">
        <v>74</v>
      </c>
      <c r="B39" s="14" t="s">
        <v>75</v>
      </c>
      <c r="C39" s="11">
        <f>'Kiadások COFOG-onként'!T47</f>
        <v>36142760</v>
      </c>
      <c r="D39" s="12"/>
      <c r="E39" s="2"/>
    </row>
    <row r="40" spans="1:5" ht="15">
      <c r="A40" s="28" t="s">
        <v>76</v>
      </c>
      <c r="B40" s="14" t="s">
        <v>77</v>
      </c>
      <c r="C40" s="11">
        <f>'Kiadások COFOG-onként'!T48</f>
        <v>9758546</v>
      </c>
      <c r="D40" s="12"/>
      <c r="E40" s="2"/>
    </row>
    <row r="41" spans="1:5" ht="15">
      <c r="A41" s="29" t="s">
        <v>79</v>
      </c>
      <c r="B41" s="22" t="s">
        <v>80</v>
      </c>
      <c r="C41" s="17">
        <f>SUM(C39:C40)</f>
        <v>45901306</v>
      </c>
      <c r="D41" s="18"/>
      <c r="E41" s="2"/>
    </row>
    <row r="42" spans="1:4" s="126" customFormat="1" ht="15">
      <c r="A42" s="28" t="s">
        <v>249</v>
      </c>
      <c r="B42" s="162" t="s">
        <v>243</v>
      </c>
      <c r="C42" s="11">
        <f>'Kiadások COFOG-onként'!T50</f>
        <v>800000</v>
      </c>
      <c r="D42" s="12"/>
    </row>
    <row r="43" spans="1:5" ht="15">
      <c r="A43" s="29" t="s">
        <v>81</v>
      </c>
      <c r="B43" s="22" t="s">
        <v>82</v>
      </c>
      <c r="C43" s="17">
        <f>SUM(C42)</f>
        <v>800000</v>
      </c>
      <c r="D43" s="18"/>
      <c r="E43" s="2"/>
    </row>
    <row r="44" spans="1:4" ht="15.75">
      <c r="A44" s="32" t="s">
        <v>83</v>
      </c>
      <c r="B44" s="33"/>
      <c r="C44" s="34">
        <f>SUM(C43,C41,C38)</f>
        <v>51273306</v>
      </c>
      <c r="D44" s="35"/>
    </row>
    <row r="45" spans="1:4" ht="15.75">
      <c r="A45" s="41" t="s">
        <v>84</v>
      </c>
      <c r="B45" s="42" t="s">
        <v>85</v>
      </c>
      <c r="C45" s="43">
        <f>SUM(C34+C44)</f>
        <v>109818134</v>
      </c>
      <c r="D45" s="44">
        <v>0</v>
      </c>
    </row>
    <row r="46" spans="1:4" ht="15">
      <c r="A46" s="28" t="s">
        <v>86</v>
      </c>
      <c r="B46" s="19" t="s">
        <v>87</v>
      </c>
      <c r="C46" s="45">
        <f>'Kiadások COFOG-onként'!T52</f>
        <v>1116278</v>
      </c>
      <c r="D46" s="28"/>
    </row>
    <row r="47" spans="1:4" s="52" customFormat="1" ht="15.75">
      <c r="A47" s="48" t="s">
        <v>90</v>
      </c>
      <c r="B47" s="49" t="s">
        <v>89</v>
      </c>
      <c r="C47" s="50">
        <f>SUM(C46)</f>
        <v>1116278</v>
      </c>
      <c r="D47" s="51">
        <v>0</v>
      </c>
    </row>
    <row r="48" spans="1:4" ht="15.75">
      <c r="A48" s="46" t="s">
        <v>91</v>
      </c>
      <c r="B48" s="47"/>
      <c r="C48" s="43">
        <f>SUM(C34+C44+C47)</f>
        <v>110934412</v>
      </c>
      <c r="D48" s="44">
        <v>0</v>
      </c>
    </row>
  </sheetData>
  <sheetProtection/>
  <mergeCells count="2">
    <mergeCell ref="A1:D1"/>
    <mergeCell ref="A2:D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9.7109375" style="0" customWidth="1"/>
    <col min="2" max="2" width="10.421875" style="0" customWidth="1"/>
    <col min="3" max="3" width="16.8515625" style="0" customWidth="1"/>
  </cols>
  <sheetData>
    <row r="1" spans="1:3" ht="15">
      <c r="A1" s="230"/>
      <c r="B1" s="230"/>
      <c r="C1" s="230"/>
    </row>
    <row r="2" spans="1:3" ht="15.75">
      <c r="A2" s="228" t="s">
        <v>304</v>
      </c>
      <c r="B2" s="229"/>
      <c r="C2" s="229"/>
    </row>
    <row r="3" spans="1:3" ht="15.75">
      <c r="A3" s="228" t="s">
        <v>93</v>
      </c>
      <c r="B3" s="229"/>
      <c r="C3" s="229"/>
    </row>
    <row r="4" spans="1:3" ht="15.75">
      <c r="A4" s="1"/>
      <c r="B4" s="57"/>
      <c r="C4" s="57"/>
    </row>
    <row r="5" spans="1:3" ht="15.75">
      <c r="A5" s="1"/>
      <c r="B5" s="57"/>
      <c r="C5" s="57"/>
    </row>
    <row r="6" spans="1:3" ht="15.75">
      <c r="A6" s="1"/>
      <c r="B6" s="57"/>
      <c r="C6" s="159"/>
    </row>
    <row r="7" spans="1:3" ht="25.5">
      <c r="A7" s="5" t="s">
        <v>2</v>
      </c>
      <c r="B7" s="6" t="s">
        <v>94</v>
      </c>
      <c r="C7" s="7" t="s">
        <v>4</v>
      </c>
    </row>
    <row r="8" spans="1:3" ht="15">
      <c r="A8" s="13" t="s">
        <v>95</v>
      </c>
      <c r="B8" s="38" t="s">
        <v>96</v>
      </c>
      <c r="C8" s="58">
        <f>'Bevételek COFOG-onként'!J12</f>
        <v>17657226</v>
      </c>
    </row>
    <row r="9" spans="1:3" ht="15">
      <c r="A9" s="219" t="s">
        <v>218</v>
      </c>
      <c r="B9" s="38" t="s">
        <v>300</v>
      </c>
      <c r="C9" s="58">
        <f>'Bevételek COFOG-onként'!J13</f>
        <v>7979730</v>
      </c>
    </row>
    <row r="10" spans="1:3" ht="15">
      <c r="A10" s="114" t="s">
        <v>219</v>
      </c>
      <c r="B10" s="38" t="s">
        <v>98</v>
      </c>
      <c r="C10" s="58">
        <f>'Bevételek COFOG-onként'!J14</f>
        <v>2270000</v>
      </c>
    </row>
    <row r="11" spans="1:3" s="110" customFormat="1" ht="15">
      <c r="A11" s="114" t="s">
        <v>295</v>
      </c>
      <c r="B11" s="38" t="s">
        <v>294</v>
      </c>
      <c r="C11" s="58">
        <f>'Bevételek COFOG-onként'!J15</f>
        <v>0</v>
      </c>
    </row>
    <row r="12" spans="1:3" s="110" customFormat="1" ht="15">
      <c r="A12" s="114" t="s">
        <v>293</v>
      </c>
      <c r="B12" s="38" t="s">
        <v>292</v>
      </c>
      <c r="C12" s="58">
        <f>'Bevételek COFOG-onként'!J16</f>
        <v>0</v>
      </c>
    </row>
    <row r="13" spans="1:3" ht="28.5">
      <c r="A13" s="24" t="s">
        <v>99</v>
      </c>
      <c r="B13" s="39" t="s">
        <v>100</v>
      </c>
      <c r="C13" s="60">
        <f>SUM(C8:C12)</f>
        <v>27906956</v>
      </c>
    </row>
    <row r="14" spans="1:3" ht="15">
      <c r="A14" s="19" t="s">
        <v>101</v>
      </c>
      <c r="B14" s="38" t="s">
        <v>102</v>
      </c>
      <c r="C14" s="58">
        <f>'Bevételek COFOG-onként'!J18+'Bevételek COFOG-onként'!J19+'Bevételek COFOG-onként'!J20</f>
        <v>1050000</v>
      </c>
    </row>
    <row r="15" spans="1:3" ht="15">
      <c r="A15" s="19" t="s">
        <v>103</v>
      </c>
      <c r="B15" s="38" t="s">
        <v>227</v>
      </c>
      <c r="C15" s="58">
        <f>'Bevételek COFOG-onként'!J22</f>
        <v>4000000</v>
      </c>
    </row>
    <row r="16" spans="1:3" ht="15">
      <c r="A16" s="19" t="s">
        <v>305</v>
      </c>
      <c r="B16" s="38" t="s">
        <v>301</v>
      </c>
      <c r="C16" s="58">
        <f>'Bevételek COFOG-onként'!J25</f>
        <v>50000</v>
      </c>
    </row>
    <row r="17" spans="1:3" ht="15">
      <c r="A17" s="24" t="s">
        <v>106</v>
      </c>
      <c r="B17" s="39" t="s">
        <v>107</v>
      </c>
      <c r="C17" s="60">
        <f>SUM(C14:C16)</f>
        <v>5100000</v>
      </c>
    </row>
    <row r="18" spans="1:3" ht="15">
      <c r="A18" s="28" t="s">
        <v>108</v>
      </c>
      <c r="B18" s="38" t="s">
        <v>109</v>
      </c>
      <c r="C18" s="58">
        <f>'Bevételek COFOG-onként'!J28</f>
        <v>5852728</v>
      </c>
    </row>
    <row r="19" spans="1:3" s="110" customFormat="1" ht="15">
      <c r="A19" s="28" t="s">
        <v>250</v>
      </c>
      <c r="B19" s="38" t="s">
        <v>251</v>
      </c>
      <c r="C19" s="58">
        <f>'Bevételek COFOG-onként'!J27</f>
        <v>0</v>
      </c>
    </row>
    <row r="20" spans="1:6" ht="15">
      <c r="A20" s="28" t="s">
        <v>110</v>
      </c>
      <c r="B20" s="38" t="s">
        <v>111</v>
      </c>
      <c r="C20" s="58">
        <f>'Bevételek COFOG-onként'!J29</f>
        <v>607561</v>
      </c>
      <c r="D20" s="53"/>
      <c r="E20" s="53"/>
      <c r="F20" s="62"/>
    </row>
    <row r="21" spans="1:6" ht="15">
      <c r="A21" s="28" t="s">
        <v>112</v>
      </c>
      <c r="B21" s="38" t="s">
        <v>113</v>
      </c>
      <c r="C21" s="58">
        <f>'Bevételek COFOG-onként'!J30</f>
        <v>1744278</v>
      </c>
      <c r="D21" s="53"/>
      <c r="E21" s="53"/>
      <c r="F21" s="53"/>
    </row>
    <row r="22" spans="1:3" s="110" customFormat="1" ht="15">
      <c r="A22" s="28" t="s">
        <v>296</v>
      </c>
      <c r="B22" s="38" t="s">
        <v>114</v>
      </c>
      <c r="C22" s="58">
        <f>'Bevételek COFOG-onként'!J31</f>
        <v>100000</v>
      </c>
    </row>
    <row r="23" spans="1:10" ht="15">
      <c r="A23" s="29" t="s">
        <v>115</v>
      </c>
      <c r="B23" s="39" t="s">
        <v>116</v>
      </c>
      <c r="C23" s="60">
        <f>C18+C19+C20+C21+C22</f>
        <v>8304567</v>
      </c>
      <c r="D23" s="53"/>
      <c r="E23" s="53"/>
      <c r="F23" s="53"/>
      <c r="J23" t="s">
        <v>312</v>
      </c>
    </row>
    <row r="24" spans="1:6" ht="15.75">
      <c r="A24" s="63" t="s">
        <v>117</v>
      </c>
      <c r="B24" s="54" t="s">
        <v>118</v>
      </c>
      <c r="C24" s="60">
        <f>SUM(C23,C17,C13)</f>
        <v>41311523</v>
      </c>
      <c r="D24" s="53"/>
      <c r="E24" s="53"/>
      <c r="F24" s="53"/>
    </row>
    <row r="25" spans="1:6" ht="15.75">
      <c r="A25" s="55" t="s">
        <v>119</v>
      </c>
      <c r="B25" s="54"/>
      <c r="C25" s="60"/>
      <c r="D25" s="53"/>
      <c r="E25" s="53"/>
      <c r="F25" s="53"/>
    </row>
    <row r="26" spans="1:6" ht="15.75">
      <c r="A26" s="55" t="s">
        <v>120</v>
      </c>
      <c r="B26" s="54"/>
      <c r="C26" s="60"/>
      <c r="D26" s="53"/>
      <c r="E26" s="53"/>
      <c r="F26" s="53"/>
    </row>
    <row r="27" spans="1:6" ht="25.5">
      <c r="A27" s="19" t="s">
        <v>121</v>
      </c>
      <c r="B27" s="19" t="s">
        <v>122</v>
      </c>
      <c r="C27" s="132">
        <f>'Bevételek COFOG-onként'!J34</f>
        <v>69622889</v>
      </c>
      <c r="D27" s="53"/>
      <c r="E27" s="53"/>
      <c r="F27" s="53"/>
    </row>
    <row r="28" spans="1:6" ht="15">
      <c r="A28" s="20" t="s">
        <v>123</v>
      </c>
      <c r="B28" s="20" t="s">
        <v>124</v>
      </c>
      <c r="C28" s="60">
        <f>SUM(C27)</f>
        <v>69622889</v>
      </c>
      <c r="D28" s="53"/>
      <c r="E28" s="53"/>
      <c r="F28" s="53"/>
    </row>
    <row r="29" spans="1:6" ht="15.75">
      <c r="A29" s="64" t="s">
        <v>125</v>
      </c>
      <c r="B29" s="65" t="s">
        <v>126</v>
      </c>
      <c r="C29" s="60">
        <f>SUM(C28)</f>
        <v>69622889</v>
      </c>
      <c r="D29" s="53"/>
      <c r="E29" s="53"/>
      <c r="F29" s="53"/>
    </row>
    <row r="30" spans="1:6" ht="15.75">
      <c r="A30" s="55" t="s">
        <v>127</v>
      </c>
      <c r="B30" s="56"/>
      <c r="C30" s="60">
        <f>SUM(C24+C29)</f>
        <v>110934412</v>
      </c>
      <c r="D30" s="53"/>
      <c r="E30" s="53"/>
      <c r="F30" s="53"/>
    </row>
    <row r="32" spans="1:6" ht="15">
      <c r="A32" s="230"/>
      <c r="B32" s="230"/>
      <c r="C32" s="231"/>
      <c r="D32" s="53"/>
      <c r="E32" s="53"/>
      <c r="F32" s="53"/>
    </row>
    <row r="38" ht="15">
      <c r="V38" s="110"/>
    </row>
  </sheetData>
  <sheetProtection/>
  <mergeCells count="4">
    <mergeCell ref="A1:C1"/>
    <mergeCell ref="A2:C2"/>
    <mergeCell ref="A3:C3"/>
    <mergeCell ref="A32:C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C25">
      <selection activeCell="M41" sqref="M41"/>
    </sheetView>
  </sheetViews>
  <sheetFormatPr defaultColWidth="9.140625" defaultRowHeight="15"/>
  <cols>
    <col min="1" max="1" width="11.140625" style="0" bestFit="1" customWidth="1"/>
    <col min="2" max="2" width="54.00390625" style="0" customWidth="1"/>
    <col min="3" max="3" width="11.140625" style="0" customWidth="1"/>
    <col min="4" max="4" width="12.28125" style="0" customWidth="1"/>
    <col min="5" max="5" width="16.28125" style="0" customWidth="1"/>
    <col min="6" max="6" width="11.28125" style="0" bestFit="1" customWidth="1"/>
    <col min="7" max="7" width="9.8515625" style="52" bestFit="1" customWidth="1"/>
    <col min="8" max="8" width="11.8515625" style="52" bestFit="1" customWidth="1"/>
    <col min="9" max="9" width="13.28125" style="52" bestFit="1" customWidth="1"/>
    <col min="10" max="10" width="14.57421875" style="52" customWidth="1"/>
    <col min="11" max="11" width="11.8515625" style="52" customWidth="1"/>
    <col min="12" max="12" width="9.8515625" style="52" bestFit="1" customWidth="1"/>
    <col min="13" max="13" width="15.57421875" style="52" bestFit="1" customWidth="1"/>
    <col min="14" max="14" width="11.421875" style="0" customWidth="1"/>
    <col min="15" max="15" width="13.00390625" style="0" customWidth="1"/>
    <col min="16" max="16" width="12.8515625" style="0" customWidth="1"/>
    <col min="17" max="17" width="13.7109375" style="0" customWidth="1"/>
    <col min="18" max="18" width="12.8515625" style="0" customWidth="1"/>
    <col min="19" max="19" width="13.57421875" style="0" customWidth="1"/>
    <col min="20" max="20" width="13.28125" style="0" customWidth="1"/>
  </cols>
  <sheetData>
    <row r="1" spans="1:22" ht="18.75">
      <c r="A1" s="232" t="s">
        <v>303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67"/>
      <c r="V1" s="67"/>
    </row>
    <row r="5" spans="1:22" ht="15">
      <c r="A5" s="68"/>
      <c r="B5" s="68"/>
      <c r="C5" s="66"/>
      <c r="D5" s="66"/>
      <c r="E5" s="66"/>
      <c r="F5" s="66"/>
      <c r="N5" s="66"/>
      <c r="O5" s="66"/>
      <c r="P5" s="66"/>
      <c r="Q5" s="66"/>
      <c r="R5" s="66"/>
      <c r="S5" s="66"/>
      <c r="T5" s="66" t="s">
        <v>128</v>
      </c>
      <c r="U5" s="66"/>
      <c r="V5" s="66"/>
    </row>
    <row r="6" spans="1:22" ht="63.75">
      <c r="A6" s="233" t="s">
        <v>129</v>
      </c>
      <c r="B6" s="234" t="s">
        <v>130</v>
      </c>
      <c r="C6" s="69" t="s">
        <v>131</v>
      </c>
      <c r="D6" s="69" t="s">
        <v>132</v>
      </c>
      <c r="E6" s="69" t="s">
        <v>133</v>
      </c>
      <c r="F6" s="69" t="s">
        <v>134</v>
      </c>
      <c r="G6" s="155" t="s">
        <v>135</v>
      </c>
      <c r="H6" s="155" t="s">
        <v>136</v>
      </c>
      <c r="I6" s="155" t="s">
        <v>137</v>
      </c>
      <c r="J6" s="155" t="s">
        <v>138</v>
      </c>
      <c r="K6" s="155" t="s">
        <v>139</v>
      </c>
      <c r="L6" s="155" t="s">
        <v>140</v>
      </c>
      <c r="M6" s="155" t="s">
        <v>141</v>
      </c>
      <c r="N6" s="69" t="s">
        <v>142</v>
      </c>
      <c r="O6" s="70" t="s">
        <v>143</v>
      </c>
      <c r="P6" s="70" t="s">
        <v>144</v>
      </c>
      <c r="Q6" s="69" t="s">
        <v>145</v>
      </c>
      <c r="R6" s="69" t="s">
        <v>146</v>
      </c>
      <c r="S6" s="71" t="s">
        <v>147</v>
      </c>
      <c r="T6" s="72" t="s">
        <v>148</v>
      </c>
      <c r="U6" s="73"/>
      <c r="V6" s="73"/>
    </row>
    <row r="7" spans="1:22" ht="15">
      <c r="A7" s="233"/>
      <c r="B7" s="235"/>
      <c r="C7" s="74" t="s">
        <v>149</v>
      </c>
      <c r="D7" s="74" t="s">
        <v>150</v>
      </c>
      <c r="E7" s="74" t="s">
        <v>151</v>
      </c>
      <c r="F7" s="74" t="s">
        <v>152</v>
      </c>
      <c r="G7" s="156" t="s">
        <v>153</v>
      </c>
      <c r="H7" s="156" t="s">
        <v>154</v>
      </c>
      <c r="I7" s="156" t="s">
        <v>155</v>
      </c>
      <c r="J7" s="156" t="s">
        <v>156</v>
      </c>
      <c r="K7" s="156" t="s">
        <v>157</v>
      </c>
      <c r="L7" s="156" t="s">
        <v>158</v>
      </c>
      <c r="M7" s="156" t="s">
        <v>159</v>
      </c>
      <c r="N7" s="74" t="s">
        <v>160</v>
      </c>
      <c r="O7" s="75" t="s">
        <v>161</v>
      </c>
      <c r="P7" s="75" t="s">
        <v>162</v>
      </c>
      <c r="Q7" s="74">
        <v>107051</v>
      </c>
      <c r="R7" s="74" t="s">
        <v>163</v>
      </c>
      <c r="S7" s="76">
        <v>107060</v>
      </c>
      <c r="T7" s="150"/>
      <c r="U7" s="99"/>
      <c r="V7" s="99"/>
    </row>
    <row r="8" spans="1:22" ht="15">
      <c r="A8" s="77" t="s">
        <v>7</v>
      </c>
      <c r="B8" s="114" t="s">
        <v>241</v>
      </c>
      <c r="C8" s="79"/>
      <c r="D8" s="79"/>
      <c r="E8" s="79"/>
      <c r="F8" s="79"/>
      <c r="G8" s="157"/>
      <c r="H8" s="157"/>
      <c r="I8" s="157"/>
      <c r="J8" s="157"/>
      <c r="K8" s="157"/>
      <c r="L8" s="157">
        <v>300000</v>
      </c>
      <c r="M8" s="157">
        <v>1560000</v>
      </c>
      <c r="N8" s="79"/>
      <c r="O8" s="80">
        <v>390000</v>
      </c>
      <c r="P8" s="80"/>
      <c r="Q8" s="79"/>
      <c r="R8" s="79">
        <v>3780000</v>
      </c>
      <c r="S8" s="79"/>
      <c r="T8" s="81">
        <f>SUM(C8:S8)</f>
        <v>6030000</v>
      </c>
      <c r="U8" s="220"/>
      <c r="V8" s="89"/>
    </row>
    <row r="9" spans="1:22" ht="15">
      <c r="A9" s="77" t="s">
        <v>9</v>
      </c>
      <c r="B9" s="78" t="s">
        <v>8</v>
      </c>
      <c r="C9" s="79"/>
      <c r="D9" s="79"/>
      <c r="E9" s="79"/>
      <c r="F9" s="79"/>
      <c r="G9" s="157"/>
      <c r="H9" s="157"/>
      <c r="I9" s="157"/>
      <c r="J9" s="157"/>
      <c r="K9" s="157"/>
      <c r="L9" s="157"/>
      <c r="M9" s="157"/>
      <c r="N9" s="79"/>
      <c r="O9" s="80"/>
      <c r="P9" s="80"/>
      <c r="Q9" s="79"/>
      <c r="R9" s="79"/>
      <c r="S9" s="79"/>
      <c r="T9" s="116">
        <f>SUM(C9:S9)</f>
        <v>0</v>
      </c>
      <c r="U9" s="220"/>
      <c r="V9" s="89"/>
    </row>
    <row r="10" spans="1:22" ht="15">
      <c r="A10" s="77" t="s">
        <v>11</v>
      </c>
      <c r="B10" s="78" t="s">
        <v>164</v>
      </c>
      <c r="C10" s="79"/>
      <c r="D10" s="79"/>
      <c r="E10" s="79"/>
      <c r="F10" s="79"/>
      <c r="G10" s="157"/>
      <c r="H10" s="157"/>
      <c r="I10" s="157"/>
      <c r="J10" s="157"/>
      <c r="K10" s="157"/>
      <c r="L10" s="157"/>
      <c r="M10" s="157">
        <v>78125</v>
      </c>
      <c r="N10" s="79"/>
      <c r="O10" s="80"/>
      <c r="P10" s="80"/>
      <c r="Q10" s="79"/>
      <c r="R10" s="79">
        <v>156250</v>
      </c>
      <c r="S10" s="79"/>
      <c r="T10" s="116">
        <f>SUM(C10:S10)</f>
        <v>234375</v>
      </c>
      <c r="U10" s="220"/>
      <c r="V10" s="89"/>
    </row>
    <row r="11" spans="1:22" ht="15">
      <c r="A11" s="109"/>
      <c r="B11" s="104" t="s">
        <v>165</v>
      </c>
      <c r="C11" s="105">
        <f>SUM(C8:C10)</f>
        <v>0</v>
      </c>
      <c r="D11" s="152">
        <f aca="true" t="shared" si="0" ref="D11:T11">SUM(D8:D10)</f>
        <v>0</v>
      </c>
      <c r="E11" s="152">
        <f t="shared" si="0"/>
        <v>0</v>
      </c>
      <c r="F11" s="152">
        <f t="shared" si="0"/>
        <v>0</v>
      </c>
      <c r="G11" s="152">
        <f t="shared" si="0"/>
        <v>0</v>
      </c>
      <c r="H11" s="152">
        <f t="shared" si="0"/>
        <v>0</v>
      </c>
      <c r="I11" s="152">
        <f t="shared" si="0"/>
        <v>0</v>
      </c>
      <c r="J11" s="152">
        <f t="shared" si="0"/>
        <v>0</v>
      </c>
      <c r="K11" s="152">
        <f t="shared" si="0"/>
        <v>0</v>
      </c>
      <c r="L11" s="152">
        <f t="shared" si="0"/>
        <v>300000</v>
      </c>
      <c r="M11" s="152">
        <f t="shared" si="0"/>
        <v>1638125</v>
      </c>
      <c r="N11" s="152">
        <f t="shared" si="0"/>
        <v>0</v>
      </c>
      <c r="O11" s="152">
        <f t="shared" si="0"/>
        <v>390000</v>
      </c>
      <c r="P11" s="152">
        <f t="shared" si="0"/>
        <v>0</v>
      </c>
      <c r="Q11" s="152">
        <f t="shared" si="0"/>
        <v>0</v>
      </c>
      <c r="R11" s="152">
        <f t="shared" si="0"/>
        <v>3936250</v>
      </c>
      <c r="S11" s="152">
        <f t="shared" si="0"/>
        <v>0</v>
      </c>
      <c r="T11" s="152">
        <f t="shared" si="0"/>
        <v>6264375</v>
      </c>
      <c r="U11" s="221"/>
      <c r="V11" s="100"/>
    </row>
    <row r="12" spans="1:22" ht="15">
      <c r="A12" s="77" t="s">
        <v>15</v>
      </c>
      <c r="B12" s="78" t="s">
        <v>14</v>
      </c>
      <c r="C12" s="79">
        <v>3588000</v>
      </c>
      <c r="D12" s="79"/>
      <c r="E12" s="79"/>
      <c r="F12" s="79"/>
      <c r="G12" s="157"/>
      <c r="H12" s="157"/>
      <c r="I12" s="157"/>
      <c r="J12" s="157"/>
      <c r="K12" s="157"/>
      <c r="L12" s="157"/>
      <c r="M12" s="157"/>
      <c r="N12" s="79"/>
      <c r="O12" s="80"/>
      <c r="P12" s="80"/>
      <c r="Q12" s="79"/>
      <c r="R12" s="79"/>
      <c r="S12" s="79"/>
      <c r="T12" s="81">
        <f>SUM(C12:S12)</f>
        <v>3588000</v>
      </c>
      <c r="U12" s="220"/>
      <c r="V12" s="89"/>
    </row>
    <row r="13" spans="1:22" ht="15">
      <c r="A13" s="77" t="s">
        <v>17</v>
      </c>
      <c r="B13" s="78" t="s">
        <v>166</v>
      </c>
      <c r="C13" s="79"/>
      <c r="D13" s="79">
        <v>50000</v>
      </c>
      <c r="E13" s="79"/>
      <c r="F13" s="79"/>
      <c r="G13" s="157"/>
      <c r="H13" s="157"/>
      <c r="I13" s="157"/>
      <c r="J13" s="157"/>
      <c r="K13" s="157"/>
      <c r="L13" s="157"/>
      <c r="M13" s="157">
        <v>250000</v>
      </c>
      <c r="N13" s="79">
        <v>240000</v>
      </c>
      <c r="O13" s="80"/>
      <c r="P13" s="80"/>
      <c r="Q13" s="79"/>
      <c r="R13" s="79">
        <v>150000</v>
      </c>
      <c r="S13" s="79"/>
      <c r="T13" s="116">
        <f>SUM(C13:S13)</f>
        <v>690000</v>
      </c>
      <c r="U13" s="220"/>
      <c r="V13" s="89"/>
    </row>
    <row r="14" spans="1:22" ht="15">
      <c r="A14" s="101"/>
      <c r="B14" s="102" t="s">
        <v>167</v>
      </c>
      <c r="C14" s="103">
        <f>SUM(C12:C13)</f>
        <v>3588000</v>
      </c>
      <c r="D14" s="151">
        <f aca="true" t="shared" si="1" ref="D14:T14">SUM(D12:D13)</f>
        <v>50000</v>
      </c>
      <c r="E14" s="151">
        <f t="shared" si="1"/>
        <v>0</v>
      </c>
      <c r="F14" s="151">
        <f t="shared" si="1"/>
        <v>0</v>
      </c>
      <c r="G14" s="151">
        <f t="shared" si="1"/>
        <v>0</v>
      </c>
      <c r="H14" s="151">
        <f t="shared" si="1"/>
        <v>0</v>
      </c>
      <c r="I14" s="151">
        <f t="shared" si="1"/>
        <v>0</v>
      </c>
      <c r="J14" s="151">
        <f t="shared" si="1"/>
        <v>0</v>
      </c>
      <c r="K14" s="151">
        <f t="shared" si="1"/>
        <v>0</v>
      </c>
      <c r="L14" s="151">
        <f t="shared" si="1"/>
        <v>0</v>
      </c>
      <c r="M14" s="151">
        <f t="shared" si="1"/>
        <v>250000</v>
      </c>
      <c r="N14" s="151">
        <f t="shared" si="1"/>
        <v>240000</v>
      </c>
      <c r="O14" s="151">
        <f t="shared" si="1"/>
        <v>0</v>
      </c>
      <c r="P14" s="151">
        <f t="shared" si="1"/>
        <v>0</v>
      </c>
      <c r="Q14" s="151">
        <f t="shared" si="1"/>
        <v>0</v>
      </c>
      <c r="R14" s="151">
        <f t="shared" si="1"/>
        <v>150000</v>
      </c>
      <c r="S14" s="151">
        <f t="shared" si="1"/>
        <v>0</v>
      </c>
      <c r="T14" s="151">
        <f t="shared" si="1"/>
        <v>4278000</v>
      </c>
      <c r="U14" s="221"/>
      <c r="V14" s="89"/>
    </row>
    <row r="15" spans="1:22" ht="15">
      <c r="A15" s="82" t="s">
        <v>21</v>
      </c>
      <c r="B15" s="117" t="s">
        <v>168</v>
      </c>
      <c r="C15" s="84">
        <f>SUM(C14,C11)</f>
        <v>3588000</v>
      </c>
      <c r="D15" s="118">
        <f aca="true" t="shared" si="2" ref="D15:S15">SUM(D14,D11)</f>
        <v>50000</v>
      </c>
      <c r="E15" s="118">
        <f t="shared" si="2"/>
        <v>0</v>
      </c>
      <c r="F15" s="118">
        <f t="shared" si="2"/>
        <v>0</v>
      </c>
      <c r="G15" s="118">
        <f t="shared" si="2"/>
        <v>0</v>
      </c>
      <c r="H15" s="118">
        <f t="shared" si="2"/>
        <v>0</v>
      </c>
      <c r="I15" s="118">
        <f t="shared" si="2"/>
        <v>0</v>
      </c>
      <c r="J15" s="118">
        <f t="shared" si="2"/>
        <v>0</v>
      </c>
      <c r="K15" s="118">
        <f t="shared" si="2"/>
        <v>0</v>
      </c>
      <c r="L15" s="118">
        <f t="shared" si="2"/>
        <v>300000</v>
      </c>
      <c r="M15" s="118">
        <f t="shared" si="2"/>
        <v>1888125</v>
      </c>
      <c r="N15" s="118">
        <f t="shared" si="2"/>
        <v>240000</v>
      </c>
      <c r="O15" s="118">
        <f t="shared" si="2"/>
        <v>390000</v>
      </c>
      <c r="P15" s="118">
        <f t="shared" si="2"/>
        <v>0</v>
      </c>
      <c r="Q15" s="118">
        <f t="shared" si="2"/>
        <v>0</v>
      </c>
      <c r="R15" s="118">
        <f t="shared" si="2"/>
        <v>4086250</v>
      </c>
      <c r="S15" s="118">
        <f t="shared" si="2"/>
        <v>0</v>
      </c>
      <c r="T15" s="84">
        <f>SUM(C15:S15)</f>
        <v>10542375</v>
      </c>
      <c r="U15" s="222"/>
      <c r="V15" s="89"/>
    </row>
    <row r="16" spans="1:22" ht="15">
      <c r="A16" s="77" t="s">
        <v>169</v>
      </c>
      <c r="B16" s="78" t="s">
        <v>170</v>
      </c>
      <c r="C16" s="79">
        <v>466440</v>
      </c>
      <c r="D16" s="79">
        <v>6500</v>
      </c>
      <c r="E16" s="79"/>
      <c r="F16" s="79"/>
      <c r="G16" s="157"/>
      <c r="H16" s="157"/>
      <c r="I16" s="157"/>
      <c r="J16" s="157"/>
      <c r="K16" s="157"/>
      <c r="L16" s="157">
        <v>39000</v>
      </c>
      <c r="M16" s="157">
        <v>245456</v>
      </c>
      <c r="N16" s="79">
        <v>31200</v>
      </c>
      <c r="O16" s="80">
        <v>50700</v>
      </c>
      <c r="P16" s="80"/>
      <c r="Q16" s="79"/>
      <c r="R16" s="79">
        <v>531213</v>
      </c>
      <c r="S16" s="79"/>
      <c r="T16" s="81">
        <f>SUM(C16:S16)</f>
        <v>1370509</v>
      </c>
      <c r="U16" s="220"/>
      <c r="V16" s="89"/>
    </row>
    <row r="17" spans="1:22" ht="15">
      <c r="A17" s="77" t="s">
        <v>171</v>
      </c>
      <c r="B17" s="78" t="s">
        <v>172</v>
      </c>
      <c r="C17" s="79"/>
      <c r="D17" s="79"/>
      <c r="E17" s="79"/>
      <c r="F17" s="79"/>
      <c r="G17" s="157"/>
      <c r="H17" s="157"/>
      <c r="I17" s="157"/>
      <c r="J17" s="157"/>
      <c r="K17" s="157"/>
      <c r="L17" s="157"/>
      <c r="M17" s="157">
        <v>11719</v>
      </c>
      <c r="N17" s="79"/>
      <c r="O17" s="80"/>
      <c r="P17" s="80"/>
      <c r="Q17" s="79"/>
      <c r="R17" s="79">
        <v>23438</v>
      </c>
      <c r="S17" s="79"/>
      <c r="T17" s="81">
        <f>SUM(C17:S17)</f>
        <v>35157</v>
      </c>
      <c r="U17" s="220"/>
      <c r="V17" s="89"/>
    </row>
    <row r="18" spans="1:22" ht="15">
      <c r="A18" s="82" t="s">
        <v>23</v>
      </c>
      <c r="B18" s="83" t="s">
        <v>173</v>
      </c>
      <c r="C18" s="84">
        <f>SUM(C16:C17)</f>
        <v>466440</v>
      </c>
      <c r="D18" s="118">
        <f aca="true" t="shared" si="3" ref="D18:S18">SUM(D16:D17)</f>
        <v>6500</v>
      </c>
      <c r="E18" s="118">
        <f t="shared" si="3"/>
        <v>0</v>
      </c>
      <c r="F18" s="118">
        <f t="shared" si="3"/>
        <v>0</v>
      </c>
      <c r="G18" s="118">
        <f t="shared" si="3"/>
        <v>0</v>
      </c>
      <c r="H18" s="118">
        <f t="shared" si="3"/>
        <v>0</v>
      </c>
      <c r="I18" s="118">
        <f t="shared" si="3"/>
        <v>0</v>
      </c>
      <c r="J18" s="118">
        <f t="shared" si="3"/>
        <v>0</v>
      </c>
      <c r="K18" s="118">
        <f t="shared" si="3"/>
        <v>0</v>
      </c>
      <c r="L18" s="118">
        <f t="shared" si="3"/>
        <v>39000</v>
      </c>
      <c r="M18" s="118">
        <f t="shared" si="3"/>
        <v>257175</v>
      </c>
      <c r="N18" s="118">
        <f t="shared" si="3"/>
        <v>31200</v>
      </c>
      <c r="O18" s="118">
        <f t="shared" si="3"/>
        <v>50700</v>
      </c>
      <c r="P18" s="118">
        <f t="shared" si="3"/>
        <v>0</v>
      </c>
      <c r="Q18" s="118">
        <f t="shared" si="3"/>
        <v>0</v>
      </c>
      <c r="R18" s="118">
        <f t="shared" si="3"/>
        <v>554651</v>
      </c>
      <c r="S18" s="118">
        <f t="shared" si="3"/>
        <v>0</v>
      </c>
      <c r="T18" s="84">
        <f>SUM(C18:S18)</f>
        <v>1405666</v>
      </c>
      <c r="U18" s="222"/>
      <c r="V18" s="89"/>
    </row>
    <row r="19" spans="1:22" ht="15">
      <c r="A19" s="98" t="s">
        <v>25</v>
      </c>
      <c r="B19" s="85" t="s">
        <v>174</v>
      </c>
      <c r="C19" s="86"/>
      <c r="D19" s="86"/>
      <c r="E19" s="86"/>
      <c r="F19" s="86"/>
      <c r="G19" s="121"/>
      <c r="H19" s="121"/>
      <c r="I19" s="121"/>
      <c r="J19" s="121"/>
      <c r="K19" s="121"/>
      <c r="L19" s="121"/>
      <c r="M19" s="121"/>
      <c r="N19" s="86"/>
      <c r="O19" s="87"/>
      <c r="P19" s="87"/>
      <c r="Q19" s="86"/>
      <c r="R19" s="86"/>
      <c r="S19" s="86"/>
      <c r="T19" s="81">
        <f aca="true" t="shared" si="4" ref="T19:T32">SUM(C19:S19)</f>
        <v>0</v>
      </c>
      <c r="U19" s="220"/>
      <c r="V19" s="89"/>
    </row>
    <row r="20" spans="1:22" ht="30">
      <c r="A20" s="77" t="s">
        <v>27</v>
      </c>
      <c r="B20" s="88" t="s">
        <v>175</v>
      </c>
      <c r="C20" s="79"/>
      <c r="D20" s="79"/>
      <c r="E20" s="79"/>
      <c r="F20" s="79"/>
      <c r="G20" s="157"/>
      <c r="H20" s="157"/>
      <c r="I20" s="157"/>
      <c r="J20" s="157"/>
      <c r="K20" s="157"/>
      <c r="L20" s="157">
        <v>500000</v>
      </c>
      <c r="M20" s="157">
        <v>1000000</v>
      </c>
      <c r="N20" s="79"/>
      <c r="O20" s="80">
        <v>900000</v>
      </c>
      <c r="P20" s="80"/>
      <c r="Q20" s="79"/>
      <c r="R20" s="79">
        <v>700000</v>
      </c>
      <c r="S20" s="79"/>
      <c r="T20" s="116">
        <f t="shared" si="4"/>
        <v>3100000</v>
      </c>
      <c r="U20" s="220"/>
      <c r="V20" s="89"/>
    </row>
    <row r="21" spans="1:22" ht="15">
      <c r="A21" s="101" t="s">
        <v>29</v>
      </c>
      <c r="B21" s="102" t="s">
        <v>176</v>
      </c>
      <c r="C21" s="103">
        <f>SUM(C19:C20)</f>
        <v>0</v>
      </c>
      <c r="D21" s="151">
        <f aca="true" t="shared" si="5" ref="D21:S21">SUM(D19:D20)</f>
        <v>0</v>
      </c>
      <c r="E21" s="151">
        <f t="shared" si="5"/>
        <v>0</v>
      </c>
      <c r="F21" s="151">
        <f t="shared" si="5"/>
        <v>0</v>
      </c>
      <c r="G21" s="151">
        <f t="shared" si="5"/>
        <v>0</v>
      </c>
      <c r="H21" s="151">
        <f t="shared" si="5"/>
        <v>0</v>
      </c>
      <c r="I21" s="151">
        <f t="shared" si="5"/>
        <v>0</v>
      </c>
      <c r="J21" s="151">
        <f t="shared" si="5"/>
        <v>0</v>
      </c>
      <c r="K21" s="151">
        <f t="shared" si="5"/>
        <v>0</v>
      </c>
      <c r="L21" s="151">
        <f t="shared" si="5"/>
        <v>500000</v>
      </c>
      <c r="M21" s="151">
        <f t="shared" si="5"/>
        <v>1000000</v>
      </c>
      <c r="N21" s="151">
        <f t="shared" si="5"/>
        <v>0</v>
      </c>
      <c r="O21" s="151">
        <f t="shared" si="5"/>
        <v>900000</v>
      </c>
      <c r="P21" s="151">
        <f t="shared" si="5"/>
        <v>0</v>
      </c>
      <c r="Q21" s="151">
        <f t="shared" si="5"/>
        <v>0</v>
      </c>
      <c r="R21" s="151">
        <f t="shared" si="5"/>
        <v>700000</v>
      </c>
      <c r="S21" s="151">
        <f t="shared" si="5"/>
        <v>0</v>
      </c>
      <c r="T21" s="158">
        <f t="shared" si="4"/>
        <v>3100000</v>
      </c>
      <c r="U21" s="221"/>
      <c r="V21" s="89"/>
    </row>
    <row r="22" spans="1:22" ht="15">
      <c r="A22" s="77" t="s">
        <v>31</v>
      </c>
      <c r="B22" s="78" t="s">
        <v>177</v>
      </c>
      <c r="C22" s="79"/>
      <c r="D22" s="79"/>
      <c r="E22" s="79"/>
      <c r="F22" s="79"/>
      <c r="G22" s="157"/>
      <c r="H22" s="157"/>
      <c r="I22" s="157"/>
      <c r="J22" s="157"/>
      <c r="K22" s="157"/>
      <c r="L22" s="157"/>
      <c r="M22" s="157"/>
      <c r="N22" s="79">
        <v>120000</v>
      </c>
      <c r="O22" s="80"/>
      <c r="P22" s="80"/>
      <c r="Q22" s="79"/>
      <c r="R22" s="79"/>
      <c r="S22" s="79"/>
      <c r="T22" s="81">
        <f t="shared" si="4"/>
        <v>120000</v>
      </c>
      <c r="U22" s="220"/>
      <c r="V22" s="89"/>
    </row>
    <row r="23" spans="1:22" ht="15">
      <c r="A23" s="77" t="s">
        <v>33</v>
      </c>
      <c r="B23" s="78" t="s">
        <v>178</v>
      </c>
      <c r="C23" s="79"/>
      <c r="D23" s="79"/>
      <c r="E23" s="79"/>
      <c r="F23" s="79"/>
      <c r="G23" s="157"/>
      <c r="H23" s="157"/>
      <c r="I23" s="157"/>
      <c r="J23" s="157"/>
      <c r="K23" s="157"/>
      <c r="L23" s="157"/>
      <c r="M23" s="157">
        <v>250000</v>
      </c>
      <c r="N23" s="79"/>
      <c r="O23" s="80"/>
      <c r="P23" s="80"/>
      <c r="Q23" s="79"/>
      <c r="R23" s="79"/>
      <c r="S23" s="79"/>
      <c r="T23" s="116">
        <f t="shared" si="4"/>
        <v>250000</v>
      </c>
      <c r="U23" s="220"/>
      <c r="V23" s="89"/>
    </row>
    <row r="24" spans="1:22" ht="15">
      <c r="A24" s="101" t="s">
        <v>35</v>
      </c>
      <c r="B24" s="102" t="s">
        <v>179</v>
      </c>
      <c r="C24" s="103">
        <f>SUM(C22:C23)</f>
        <v>0</v>
      </c>
      <c r="D24" s="151">
        <f aca="true" t="shared" si="6" ref="D24:S24">SUM(D22:D23)</f>
        <v>0</v>
      </c>
      <c r="E24" s="151">
        <f t="shared" si="6"/>
        <v>0</v>
      </c>
      <c r="F24" s="151">
        <f t="shared" si="6"/>
        <v>0</v>
      </c>
      <c r="G24" s="151">
        <f t="shared" si="6"/>
        <v>0</v>
      </c>
      <c r="H24" s="151">
        <f t="shared" si="6"/>
        <v>0</v>
      </c>
      <c r="I24" s="151">
        <f t="shared" si="6"/>
        <v>0</v>
      </c>
      <c r="J24" s="151">
        <f t="shared" si="6"/>
        <v>0</v>
      </c>
      <c r="K24" s="151">
        <f t="shared" si="6"/>
        <v>0</v>
      </c>
      <c r="L24" s="151">
        <f t="shared" si="6"/>
        <v>0</v>
      </c>
      <c r="M24" s="151">
        <f t="shared" si="6"/>
        <v>250000</v>
      </c>
      <c r="N24" s="151">
        <f t="shared" si="6"/>
        <v>120000</v>
      </c>
      <c r="O24" s="151">
        <f t="shared" si="6"/>
        <v>0</v>
      </c>
      <c r="P24" s="151">
        <f t="shared" si="6"/>
        <v>0</v>
      </c>
      <c r="Q24" s="151">
        <f t="shared" si="6"/>
        <v>0</v>
      </c>
      <c r="R24" s="151">
        <f t="shared" si="6"/>
        <v>0</v>
      </c>
      <c r="S24" s="151">
        <f t="shared" si="6"/>
        <v>0</v>
      </c>
      <c r="T24" s="103">
        <f t="shared" si="4"/>
        <v>370000</v>
      </c>
      <c r="U24" s="221"/>
      <c r="V24" s="89"/>
    </row>
    <row r="25" spans="1:22" ht="15">
      <c r="A25" s="77" t="s">
        <v>37</v>
      </c>
      <c r="B25" s="78" t="s">
        <v>180</v>
      </c>
      <c r="C25" s="79"/>
      <c r="D25" s="79">
        <v>100000</v>
      </c>
      <c r="E25" s="79"/>
      <c r="F25" s="79"/>
      <c r="G25" s="157"/>
      <c r="H25" s="157"/>
      <c r="I25" s="157"/>
      <c r="J25" s="157"/>
      <c r="K25" s="157">
        <v>2600000</v>
      </c>
      <c r="L25" s="157"/>
      <c r="M25" s="157">
        <v>1100000</v>
      </c>
      <c r="N25" s="79">
        <v>550000</v>
      </c>
      <c r="O25" s="80">
        <v>550000</v>
      </c>
      <c r="P25" s="80"/>
      <c r="Q25" s="79"/>
      <c r="R25" s="79"/>
      <c r="S25" s="79"/>
      <c r="T25" s="81">
        <f t="shared" si="4"/>
        <v>4900000</v>
      </c>
      <c r="U25" s="220"/>
      <c r="V25" s="89"/>
    </row>
    <row r="26" spans="1:22" ht="15">
      <c r="A26" s="77" t="s">
        <v>39</v>
      </c>
      <c r="B26" s="78" t="s">
        <v>181</v>
      </c>
      <c r="C26" s="79"/>
      <c r="D26" s="79"/>
      <c r="E26" s="79"/>
      <c r="F26" s="79"/>
      <c r="G26" s="157"/>
      <c r="H26" s="157"/>
      <c r="I26" s="157"/>
      <c r="J26" s="157"/>
      <c r="K26" s="157"/>
      <c r="L26" s="157"/>
      <c r="M26" s="157"/>
      <c r="N26" s="79"/>
      <c r="O26" s="80"/>
      <c r="P26" s="80"/>
      <c r="Q26" s="79">
        <v>981381</v>
      </c>
      <c r="R26" s="79"/>
      <c r="S26" s="79"/>
      <c r="T26" s="81">
        <f t="shared" si="4"/>
        <v>981381</v>
      </c>
      <c r="U26" s="220"/>
      <c r="V26" s="89"/>
    </row>
    <row r="27" spans="1:22" ht="15">
      <c r="A27" s="77" t="s">
        <v>41</v>
      </c>
      <c r="B27" s="78" t="s">
        <v>182</v>
      </c>
      <c r="C27" s="79"/>
      <c r="D27" s="79">
        <v>500000</v>
      </c>
      <c r="E27" s="79"/>
      <c r="F27" s="79"/>
      <c r="G27" s="157"/>
      <c r="H27" s="157">
        <v>1600000</v>
      </c>
      <c r="I27" s="157"/>
      <c r="J27" s="157"/>
      <c r="K27" s="157">
        <v>300000</v>
      </c>
      <c r="L27" s="157">
        <v>400000</v>
      </c>
      <c r="M27" s="157">
        <v>500000</v>
      </c>
      <c r="N27" s="79"/>
      <c r="O27" s="80"/>
      <c r="P27" s="80"/>
      <c r="Q27" s="79"/>
      <c r="R27" s="79">
        <v>200000</v>
      </c>
      <c r="S27" s="79"/>
      <c r="T27" s="81">
        <f t="shared" si="4"/>
        <v>3500000</v>
      </c>
      <c r="U27" s="220"/>
      <c r="V27" s="89"/>
    </row>
    <row r="28" spans="1:22" ht="15">
      <c r="A28" s="77" t="s">
        <v>43</v>
      </c>
      <c r="B28" s="78" t="s">
        <v>42</v>
      </c>
      <c r="C28" s="79"/>
      <c r="D28" s="79"/>
      <c r="E28" s="79"/>
      <c r="F28" s="79"/>
      <c r="G28" s="157"/>
      <c r="H28" s="157"/>
      <c r="I28" s="157">
        <v>70000</v>
      </c>
      <c r="J28" s="157">
        <v>70000</v>
      </c>
      <c r="K28" s="157"/>
      <c r="L28" s="157"/>
      <c r="M28" s="157"/>
      <c r="N28" s="79"/>
      <c r="O28" s="80"/>
      <c r="P28" s="80"/>
      <c r="Q28" s="79"/>
      <c r="R28" s="79"/>
      <c r="S28" s="79"/>
      <c r="T28" s="81">
        <f t="shared" si="4"/>
        <v>140000</v>
      </c>
      <c r="U28" s="220"/>
      <c r="V28" s="89"/>
    </row>
    <row r="29" spans="1:22" ht="30">
      <c r="A29" s="77" t="s">
        <v>45</v>
      </c>
      <c r="B29" s="88" t="s">
        <v>183</v>
      </c>
      <c r="C29" s="79"/>
      <c r="D29" s="79">
        <v>300000</v>
      </c>
      <c r="E29" s="79"/>
      <c r="F29" s="79"/>
      <c r="G29" s="157"/>
      <c r="H29" s="157"/>
      <c r="I29" s="157">
        <v>20000</v>
      </c>
      <c r="J29" s="157">
        <v>20000</v>
      </c>
      <c r="K29" s="157"/>
      <c r="L29" s="157"/>
      <c r="M29" s="157">
        <v>4000000</v>
      </c>
      <c r="N29" s="79">
        <v>50000</v>
      </c>
      <c r="O29" s="80">
        <v>900000</v>
      </c>
      <c r="P29" s="80"/>
      <c r="Q29" s="79"/>
      <c r="R29" s="79">
        <v>350000</v>
      </c>
      <c r="S29" s="79"/>
      <c r="T29" s="116">
        <f t="shared" si="4"/>
        <v>5640000</v>
      </c>
      <c r="U29" s="220"/>
      <c r="V29" s="89"/>
    </row>
    <row r="30" spans="1:22" ht="15">
      <c r="A30" s="101"/>
      <c r="B30" s="102" t="s">
        <v>184</v>
      </c>
      <c r="C30" s="103">
        <f>SUM(C25:C29)</f>
        <v>0</v>
      </c>
      <c r="D30" s="151">
        <f aca="true" t="shared" si="7" ref="D30:S30">SUM(D25:D29)</f>
        <v>900000</v>
      </c>
      <c r="E30" s="151">
        <f t="shared" si="7"/>
        <v>0</v>
      </c>
      <c r="F30" s="151">
        <f t="shared" si="7"/>
        <v>0</v>
      </c>
      <c r="G30" s="151">
        <f t="shared" si="7"/>
        <v>0</v>
      </c>
      <c r="H30" s="151">
        <f t="shared" si="7"/>
        <v>1600000</v>
      </c>
      <c r="I30" s="151">
        <f t="shared" si="7"/>
        <v>90000</v>
      </c>
      <c r="J30" s="151">
        <f t="shared" si="7"/>
        <v>90000</v>
      </c>
      <c r="K30" s="151">
        <f t="shared" si="7"/>
        <v>2900000</v>
      </c>
      <c r="L30" s="151">
        <f t="shared" si="7"/>
        <v>400000</v>
      </c>
      <c r="M30" s="151">
        <f t="shared" si="7"/>
        <v>5600000</v>
      </c>
      <c r="N30" s="151">
        <f t="shared" si="7"/>
        <v>600000</v>
      </c>
      <c r="O30" s="151">
        <f t="shared" si="7"/>
        <v>1450000</v>
      </c>
      <c r="P30" s="151">
        <f t="shared" si="7"/>
        <v>0</v>
      </c>
      <c r="Q30" s="151">
        <f t="shared" si="7"/>
        <v>981381</v>
      </c>
      <c r="R30" s="151">
        <f t="shared" si="7"/>
        <v>550000</v>
      </c>
      <c r="S30" s="151">
        <f t="shared" si="7"/>
        <v>0</v>
      </c>
      <c r="T30" s="103">
        <f t="shared" si="4"/>
        <v>15161381</v>
      </c>
      <c r="U30" s="221"/>
      <c r="V30" s="89"/>
    </row>
    <row r="31" spans="1:22" ht="15">
      <c r="A31" s="77" t="s">
        <v>185</v>
      </c>
      <c r="B31" s="78" t="s">
        <v>186</v>
      </c>
      <c r="C31" s="79"/>
      <c r="D31" s="79">
        <v>243000</v>
      </c>
      <c r="E31" s="79"/>
      <c r="F31" s="79"/>
      <c r="G31" s="157"/>
      <c r="H31" s="157">
        <v>432000</v>
      </c>
      <c r="I31" s="157">
        <v>20000</v>
      </c>
      <c r="J31" s="157">
        <v>20000</v>
      </c>
      <c r="K31" s="157">
        <v>783000</v>
      </c>
      <c r="L31" s="157">
        <v>243000</v>
      </c>
      <c r="M31" s="157">
        <v>1800000</v>
      </c>
      <c r="N31" s="79">
        <v>168000</v>
      </c>
      <c r="O31" s="80">
        <v>600000</v>
      </c>
      <c r="P31" s="80"/>
      <c r="Q31" s="79">
        <v>264973</v>
      </c>
      <c r="R31" s="79">
        <v>300000</v>
      </c>
      <c r="S31" s="79"/>
      <c r="T31" s="81">
        <f t="shared" si="4"/>
        <v>4873973</v>
      </c>
      <c r="U31" s="220"/>
      <c r="V31" s="89"/>
    </row>
    <row r="32" spans="1:22" ht="15">
      <c r="A32" s="77" t="s">
        <v>48</v>
      </c>
      <c r="B32" s="78" t="s">
        <v>187</v>
      </c>
      <c r="C32" s="79"/>
      <c r="D32" s="79"/>
      <c r="E32" s="79"/>
      <c r="F32" s="79"/>
      <c r="G32" s="157"/>
      <c r="H32" s="157"/>
      <c r="I32" s="157"/>
      <c r="J32" s="157"/>
      <c r="K32" s="157"/>
      <c r="L32" s="157"/>
      <c r="M32" s="157"/>
      <c r="N32" s="79"/>
      <c r="O32" s="80"/>
      <c r="P32" s="80"/>
      <c r="Q32" s="79"/>
      <c r="R32" s="79"/>
      <c r="S32" s="79"/>
      <c r="T32" s="116">
        <f t="shared" si="4"/>
        <v>0</v>
      </c>
      <c r="U32" s="220"/>
      <c r="V32" s="89"/>
    </row>
    <row r="33" spans="1:22" ht="15">
      <c r="A33" s="104" t="s">
        <v>49</v>
      </c>
      <c r="B33" s="104" t="s">
        <v>188</v>
      </c>
      <c r="C33" s="105">
        <f>SUM(C31:C32)</f>
        <v>0</v>
      </c>
      <c r="D33" s="152">
        <f aca="true" t="shared" si="8" ref="D33:S33">SUM(D31:D32)</f>
        <v>243000</v>
      </c>
      <c r="E33" s="152">
        <f t="shared" si="8"/>
        <v>0</v>
      </c>
      <c r="F33" s="152">
        <f t="shared" si="8"/>
        <v>0</v>
      </c>
      <c r="G33" s="152">
        <f t="shared" si="8"/>
        <v>0</v>
      </c>
      <c r="H33" s="152">
        <f t="shared" si="8"/>
        <v>432000</v>
      </c>
      <c r="I33" s="152">
        <f t="shared" si="8"/>
        <v>20000</v>
      </c>
      <c r="J33" s="152">
        <f t="shared" si="8"/>
        <v>20000</v>
      </c>
      <c r="K33" s="152">
        <f t="shared" si="8"/>
        <v>783000</v>
      </c>
      <c r="L33" s="152">
        <f t="shared" si="8"/>
        <v>243000</v>
      </c>
      <c r="M33" s="152">
        <f t="shared" si="8"/>
        <v>1800000</v>
      </c>
      <c r="N33" s="152">
        <f t="shared" si="8"/>
        <v>168000</v>
      </c>
      <c r="O33" s="152">
        <f t="shared" si="8"/>
        <v>600000</v>
      </c>
      <c r="P33" s="152">
        <f t="shared" si="8"/>
        <v>0</v>
      </c>
      <c r="Q33" s="152">
        <f t="shared" si="8"/>
        <v>264973</v>
      </c>
      <c r="R33" s="152">
        <f t="shared" si="8"/>
        <v>300000</v>
      </c>
      <c r="S33" s="152">
        <f t="shared" si="8"/>
        <v>0</v>
      </c>
      <c r="T33" s="105">
        <f>SUM(D33:S33)</f>
        <v>4873973</v>
      </c>
      <c r="U33" s="223"/>
      <c r="V33" s="89"/>
    </row>
    <row r="34" spans="1:22" ht="15">
      <c r="A34" s="95" t="s">
        <v>51</v>
      </c>
      <c r="B34" s="96" t="s">
        <v>189</v>
      </c>
      <c r="C34" s="97">
        <f>SUM(C21+C24+C30+C33)</f>
        <v>0</v>
      </c>
      <c r="D34" s="129">
        <f aca="true" t="shared" si="9" ref="D34:S34">SUM(D21+D24+D30+D33)</f>
        <v>1143000</v>
      </c>
      <c r="E34" s="129">
        <f t="shared" si="9"/>
        <v>0</v>
      </c>
      <c r="F34" s="129">
        <f t="shared" si="9"/>
        <v>0</v>
      </c>
      <c r="G34" s="129">
        <f t="shared" si="9"/>
        <v>0</v>
      </c>
      <c r="H34" s="129">
        <f t="shared" si="9"/>
        <v>2032000</v>
      </c>
      <c r="I34" s="129">
        <f t="shared" si="9"/>
        <v>110000</v>
      </c>
      <c r="J34" s="129">
        <f t="shared" si="9"/>
        <v>110000</v>
      </c>
      <c r="K34" s="129">
        <f t="shared" si="9"/>
        <v>3683000</v>
      </c>
      <c r="L34" s="129">
        <f t="shared" si="9"/>
        <v>1143000</v>
      </c>
      <c r="M34" s="129">
        <f t="shared" si="9"/>
        <v>8650000</v>
      </c>
      <c r="N34" s="129">
        <f t="shared" si="9"/>
        <v>888000</v>
      </c>
      <c r="O34" s="129">
        <f t="shared" si="9"/>
        <v>2950000</v>
      </c>
      <c r="P34" s="129">
        <f t="shared" si="9"/>
        <v>0</v>
      </c>
      <c r="Q34" s="129">
        <f t="shared" si="9"/>
        <v>1246354</v>
      </c>
      <c r="R34" s="129">
        <f t="shared" si="9"/>
        <v>1550000</v>
      </c>
      <c r="S34" s="129">
        <f t="shared" si="9"/>
        <v>0</v>
      </c>
      <c r="T34" s="97">
        <f>SUM(C34:S34)</f>
        <v>23505354</v>
      </c>
      <c r="U34" s="222"/>
      <c r="V34" s="89"/>
    </row>
    <row r="35" spans="1:23" ht="15">
      <c r="A35" s="90" t="s">
        <v>53</v>
      </c>
      <c r="B35" s="91" t="s">
        <v>190</v>
      </c>
      <c r="C35" s="79"/>
      <c r="D35" s="79"/>
      <c r="E35" s="79"/>
      <c r="F35" s="79"/>
      <c r="G35" s="157"/>
      <c r="H35" s="157"/>
      <c r="I35" s="157"/>
      <c r="J35" s="157"/>
      <c r="K35" s="157"/>
      <c r="L35" s="157"/>
      <c r="M35" s="157"/>
      <c r="N35" s="79"/>
      <c r="O35" s="79"/>
      <c r="P35" s="79"/>
      <c r="Q35" s="79"/>
      <c r="R35" s="79"/>
      <c r="S35" s="79">
        <v>1100000</v>
      </c>
      <c r="T35" s="81">
        <f aca="true" t="shared" si="10" ref="T35:T46">SUM(C35:S35)</f>
        <v>1100000</v>
      </c>
      <c r="U35" s="220"/>
      <c r="V35" s="89"/>
      <c r="W35" s="110"/>
    </row>
    <row r="36" spans="1:22" ht="15">
      <c r="A36" s="95" t="s">
        <v>55</v>
      </c>
      <c r="B36" s="96" t="s">
        <v>191</v>
      </c>
      <c r="C36" s="97">
        <f aca="true" t="shared" si="11" ref="C36:S36">SUM(C35:C35)</f>
        <v>0</v>
      </c>
      <c r="D36" s="129">
        <f t="shared" si="11"/>
        <v>0</v>
      </c>
      <c r="E36" s="129">
        <f t="shared" si="11"/>
        <v>0</v>
      </c>
      <c r="F36" s="129">
        <f t="shared" si="11"/>
        <v>0</v>
      </c>
      <c r="G36" s="129">
        <f t="shared" si="11"/>
        <v>0</v>
      </c>
      <c r="H36" s="129">
        <f t="shared" si="11"/>
        <v>0</v>
      </c>
      <c r="I36" s="129">
        <f t="shared" si="11"/>
        <v>0</v>
      </c>
      <c r="J36" s="129">
        <f t="shared" si="11"/>
        <v>0</v>
      </c>
      <c r="K36" s="129">
        <f t="shared" si="11"/>
        <v>0</v>
      </c>
      <c r="L36" s="129">
        <f t="shared" si="11"/>
        <v>0</v>
      </c>
      <c r="M36" s="129">
        <f t="shared" si="11"/>
        <v>0</v>
      </c>
      <c r="N36" s="129">
        <f t="shared" si="11"/>
        <v>0</v>
      </c>
      <c r="O36" s="129">
        <f t="shared" si="11"/>
        <v>0</v>
      </c>
      <c r="P36" s="129">
        <f t="shared" si="11"/>
        <v>0</v>
      </c>
      <c r="Q36" s="129">
        <f t="shared" si="11"/>
        <v>0</v>
      </c>
      <c r="R36" s="129">
        <f t="shared" si="11"/>
        <v>0</v>
      </c>
      <c r="S36" s="129">
        <f t="shared" si="11"/>
        <v>1100000</v>
      </c>
      <c r="T36" s="97">
        <f t="shared" si="10"/>
        <v>1100000</v>
      </c>
      <c r="U36" s="222"/>
      <c r="V36" s="89"/>
    </row>
    <row r="37" spans="1:22" s="123" customFormat="1" ht="15">
      <c r="A37" s="154" t="s">
        <v>248</v>
      </c>
      <c r="B37" s="120" t="s">
        <v>247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>
        <f>SUM(C37:S37)</f>
        <v>0</v>
      </c>
      <c r="U37" s="224"/>
      <c r="V37" s="122"/>
    </row>
    <row r="38" spans="1:22" ht="15">
      <c r="A38" s="90" t="s">
        <v>57</v>
      </c>
      <c r="B38" s="91" t="s">
        <v>192</v>
      </c>
      <c r="C38" s="79"/>
      <c r="D38" s="79"/>
      <c r="E38" s="79"/>
      <c r="F38" s="79">
        <v>200000</v>
      </c>
      <c r="G38" s="157"/>
      <c r="H38" s="157"/>
      <c r="I38" s="157"/>
      <c r="J38" s="157"/>
      <c r="K38" s="157"/>
      <c r="L38" s="157"/>
      <c r="M38" s="157"/>
      <c r="N38" s="79"/>
      <c r="O38" s="79"/>
      <c r="P38" s="79"/>
      <c r="Q38" s="79"/>
      <c r="R38" s="79"/>
      <c r="S38" s="79"/>
      <c r="T38" s="121">
        <f t="shared" si="10"/>
        <v>200000</v>
      </c>
      <c r="U38" s="220"/>
      <c r="V38" s="89"/>
    </row>
    <row r="39" spans="1:22" ht="15">
      <c r="A39" s="90" t="s">
        <v>59</v>
      </c>
      <c r="B39" s="125" t="s">
        <v>242</v>
      </c>
      <c r="C39" s="79"/>
      <c r="D39" s="79"/>
      <c r="E39" s="79"/>
      <c r="F39" s="79"/>
      <c r="G39" s="157"/>
      <c r="H39" s="157"/>
      <c r="I39" s="157"/>
      <c r="J39" s="157"/>
      <c r="K39" s="157"/>
      <c r="L39" s="157"/>
      <c r="M39" s="157">
        <v>94000</v>
      </c>
      <c r="N39" s="79"/>
      <c r="O39" s="79"/>
      <c r="P39" s="79">
        <v>700000</v>
      </c>
      <c r="Q39" s="79"/>
      <c r="R39" s="79">
        <v>20000</v>
      </c>
      <c r="S39" s="79"/>
      <c r="T39" s="121">
        <f t="shared" si="10"/>
        <v>814000</v>
      </c>
      <c r="U39" s="220"/>
      <c r="V39" s="89"/>
    </row>
    <row r="40" spans="1:22" ht="15">
      <c r="A40" s="90" t="s">
        <v>193</v>
      </c>
      <c r="B40" s="91" t="s">
        <v>194</v>
      </c>
      <c r="C40" s="79"/>
      <c r="D40" s="79"/>
      <c r="E40" s="79"/>
      <c r="F40" s="79"/>
      <c r="G40" s="157"/>
      <c r="H40" s="157"/>
      <c r="I40" s="157"/>
      <c r="J40" s="157"/>
      <c r="K40" s="157"/>
      <c r="L40" s="157"/>
      <c r="M40" s="157">
        <v>20977433</v>
      </c>
      <c r="N40" s="79"/>
      <c r="O40" s="79"/>
      <c r="P40" s="79"/>
      <c r="Q40" s="79"/>
      <c r="R40" s="79"/>
      <c r="S40" s="79"/>
      <c r="T40" s="121">
        <f t="shared" si="10"/>
        <v>20977433</v>
      </c>
      <c r="U40" s="220"/>
      <c r="V40" s="89"/>
    </row>
    <row r="41" spans="1:22" ht="15">
      <c r="A41" s="95" t="s">
        <v>63</v>
      </c>
      <c r="B41" s="96" t="s">
        <v>195</v>
      </c>
      <c r="C41" s="97">
        <f>SUM(C38:C40)</f>
        <v>0</v>
      </c>
      <c r="D41" s="129">
        <f>SUM(D38:D40)</f>
        <v>0</v>
      </c>
      <c r="E41" s="129">
        <f>SUM(E37:E40)</f>
        <v>0</v>
      </c>
      <c r="F41" s="129">
        <f aca="true" t="shared" si="12" ref="F41:S41">SUM(F38:F40)</f>
        <v>200000</v>
      </c>
      <c r="G41" s="129">
        <f t="shared" si="12"/>
        <v>0</v>
      </c>
      <c r="H41" s="129">
        <f t="shared" si="12"/>
        <v>0</v>
      </c>
      <c r="I41" s="129">
        <f t="shared" si="12"/>
        <v>0</v>
      </c>
      <c r="J41" s="129">
        <f t="shared" si="12"/>
        <v>0</v>
      </c>
      <c r="K41" s="129">
        <f t="shared" si="12"/>
        <v>0</v>
      </c>
      <c r="L41" s="129">
        <f t="shared" si="12"/>
        <v>0</v>
      </c>
      <c r="M41" s="129">
        <f t="shared" si="12"/>
        <v>21071433</v>
      </c>
      <c r="N41" s="129">
        <f t="shared" si="12"/>
        <v>0</v>
      </c>
      <c r="O41" s="129">
        <f t="shared" si="12"/>
        <v>0</v>
      </c>
      <c r="P41" s="129">
        <f t="shared" si="12"/>
        <v>700000</v>
      </c>
      <c r="Q41" s="129">
        <f t="shared" si="12"/>
        <v>0</v>
      </c>
      <c r="R41" s="129">
        <f t="shared" si="12"/>
        <v>20000</v>
      </c>
      <c r="S41" s="129">
        <f t="shared" si="12"/>
        <v>0</v>
      </c>
      <c r="T41" s="97">
        <f t="shared" si="10"/>
        <v>21991433</v>
      </c>
      <c r="U41" s="222"/>
      <c r="V41" s="89"/>
    </row>
    <row r="42" spans="1:22" ht="15">
      <c r="A42" s="90" t="s">
        <v>66</v>
      </c>
      <c r="B42" s="91" t="s">
        <v>196</v>
      </c>
      <c r="C42" s="92"/>
      <c r="D42" s="92"/>
      <c r="E42" s="92"/>
      <c r="F42" s="92"/>
      <c r="G42" s="121"/>
      <c r="H42" s="121"/>
      <c r="I42" s="121">
        <v>1500000</v>
      </c>
      <c r="J42" s="121">
        <v>1500000</v>
      </c>
      <c r="K42" s="121"/>
      <c r="L42" s="121"/>
      <c r="M42" s="121"/>
      <c r="N42" s="92"/>
      <c r="O42" s="92"/>
      <c r="P42" s="92"/>
      <c r="Q42" s="92"/>
      <c r="R42" s="92"/>
      <c r="S42" s="92"/>
      <c r="T42" s="81">
        <f t="shared" si="10"/>
        <v>3000000</v>
      </c>
      <c r="U42" s="220"/>
      <c r="V42" s="89"/>
    </row>
    <row r="43" spans="1:22" ht="15">
      <c r="A43" s="90" t="s">
        <v>67</v>
      </c>
      <c r="B43" s="91" t="s">
        <v>197</v>
      </c>
      <c r="C43" s="92"/>
      <c r="D43" s="92"/>
      <c r="E43" s="92"/>
      <c r="F43" s="92"/>
      <c r="G43" s="121"/>
      <c r="H43" s="121"/>
      <c r="I43" s="121"/>
      <c r="J43" s="121"/>
      <c r="K43" s="121"/>
      <c r="L43" s="121"/>
      <c r="M43" s="121"/>
      <c r="N43" s="92"/>
      <c r="O43" s="92"/>
      <c r="P43" s="92"/>
      <c r="Q43" s="92"/>
      <c r="R43" s="92"/>
      <c r="S43" s="92"/>
      <c r="T43" s="116">
        <f t="shared" si="10"/>
        <v>0</v>
      </c>
      <c r="U43" s="220"/>
      <c r="V43" s="89"/>
    </row>
    <row r="44" spans="1:22" ht="15">
      <c r="A44" s="90" t="s">
        <v>69</v>
      </c>
      <c r="B44" s="91" t="s">
        <v>68</v>
      </c>
      <c r="C44" s="92"/>
      <c r="D44" s="92"/>
      <c r="E44" s="92"/>
      <c r="F44" s="92"/>
      <c r="G44" s="121"/>
      <c r="H44" s="121"/>
      <c r="I44" s="121">
        <v>300000</v>
      </c>
      <c r="J44" s="121">
        <v>300000</v>
      </c>
      <c r="K44" s="121"/>
      <c r="L44" s="121"/>
      <c r="M44" s="121"/>
      <c r="N44" s="92"/>
      <c r="O44" s="92"/>
      <c r="P44" s="92"/>
      <c r="Q44" s="92"/>
      <c r="R44" s="92"/>
      <c r="S44" s="92"/>
      <c r="T44" s="116">
        <f t="shared" si="10"/>
        <v>600000</v>
      </c>
      <c r="U44" s="220"/>
      <c r="V44" s="89"/>
    </row>
    <row r="45" spans="1:22" ht="15">
      <c r="A45" s="77" t="s">
        <v>71</v>
      </c>
      <c r="B45" s="93" t="s">
        <v>198</v>
      </c>
      <c r="C45" s="92"/>
      <c r="D45" s="92"/>
      <c r="E45" s="92"/>
      <c r="F45" s="92"/>
      <c r="G45" s="121"/>
      <c r="H45" s="121"/>
      <c r="I45" s="121">
        <v>486000</v>
      </c>
      <c r="J45" s="121">
        <v>486000</v>
      </c>
      <c r="K45" s="121"/>
      <c r="L45" s="121"/>
      <c r="M45" s="121"/>
      <c r="N45" s="92"/>
      <c r="O45" s="92"/>
      <c r="P45" s="92"/>
      <c r="Q45" s="92"/>
      <c r="R45" s="92"/>
      <c r="S45" s="92"/>
      <c r="T45" s="116">
        <f t="shared" si="10"/>
        <v>972000</v>
      </c>
      <c r="U45" s="220"/>
      <c r="V45" s="89"/>
    </row>
    <row r="46" spans="1:22" ht="15">
      <c r="A46" s="82" t="s">
        <v>73</v>
      </c>
      <c r="B46" s="96" t="s">
        <v>72</v>
      </c>
      <c r="C46" s="97">
        <f>SUM(C42:C45)</f>
        <v>0</v>
      </c>
      <c r="D46" s="129">
        <f aca="true" t="shared" si="13" ref="D46:S46">SUM(D42:D45)</f>
        <v>0</v>
      </c>
      <c r="E46" s="129">
        <f t="shared" si="13"/>
        <v>0</v>
      </c>
      <c r="F46" s="129">
        <f t="shared" si="13"/>
        <v>0</v>
      </c>
      <c r="G46" s="129">
        <f t="shared" si="13"/>
        <v>0</v>
      </c>
      <c r="H46" s="129">
        <f t="shared" si="13"/>
        <v>0</v>
      </c>
      <c r="I46" s="129">
        <f t="shared" si="13"/>
        <v>2286000</v>
      </c>
      <c r="J46" s="129">
        <f t="shared" si="13"/>
        <v>2286000</v>
      </c>
      <c r="K46" s="129">
        <f t="shared" si="13"/>
        <v>0</v>
      </c>
      <c r="L46" s="129">
        <f t="shared" si="13"/>
        <v>0</v>
      </c>
      <c r="M46" s="129">
        <f t="shared" si="13"/>
        <v>0</v>
      </c>
      <c r="N46" s="129">
        <f t="shared" si="13"/>
        <v>0</v>
      </c>
      <c r="O46" s="129">
        <f t="shared" si="13"/>
        <v>0</v>
      </c>
      <c r="P46" s="129">
        <f t="shared" si="13"/>
        <v>0</v>
      </c>
      <c r="Q46" s="129">
        <f t="shared" si="13"/>
        <v>0</v>
      </c>
      <c r="R46" s="129">
        <f t="shared" si="13"/>
        <v>0</v>
      </c>
      <c r="S46" s="129">
        <f t="shared" si="13"/>
        <v>0</v>
      </c>
      <c r="T46" s="97">
        <f t="shared" si="10"/>
        <v>4572000</v>
      </c>
      <c r="U46" s="222"/>
      <c r="V46" s="89"/>
    </row>
    <row r="47" spans="1:22" ht="15">
      <c r="A47" s="90" t="s">
        <v>199</v>
      </c>
      <c r="B47" s="91" t="s">
        <v>200</v>
      </c>
      <c r="C47" s="79"/>
      <c r="D47" s="79"/>
      <c r="E47" s="79"/>
      <c r="F47" s="79"/>
      <c r="G47" s="157">
        <v>34082760</v>
      </c>
      <c r="H47" s="157"/>
      <c r="I47" s="157">
        <v>1030000</v>
      </c>
      <c r="J47" s="157">
        <v>1030000</v>
      </c>
      <c r="K47" s="157"/>
      <c r="L47" s="157"/>
      <c r="M47" s="157"/>
      <c r="N47" s="79"/>
      <c r="O47" s="79"/>
      <c r="P47" s="79"/>
      <c r="Q47" s="79"/>
      <c r="R47" s="79"/>
      <c r="S47" s="79"/>
      <c r="T47" s="81">
        <f aca="true" t="shared" si="14" ref="T47:T53">SUM(C47:S47)</f>
        <v>36142760</v>
      </c>
      <c r="U47" s="220"/>
      <c r="V47" s="89"/>
    </row>
    <row r="48" spans="1:22" ht="15">
      <c r="A48" s="90" t="s">
        <v>201</v>
      </c>
      <c r="B48" s="91" t="s">
        <v>202</v>
      </c>
      <c r="C48" s="79"/>
      <c r="D48" s="79"/>
      <c r="E48" s="79"/>
      <c r="F48" s="79"/>
      <c r="G48" s="157">
        <v>9202346</v>
      </c>
      <c r="H48" s="157"/>
      <c r="I48" s="157">
        <v>278100</v>
      </c>
      <c r="J48" s="157">
        <v>278100</v>
      </c>
      <c r="K48" s="157"/>
      <c r="L48" s="157"/>
      <c r="M48" s="157"/>
      <c r="N48" s="79"/>
      <c r="O48" s="79"/>
      <c r="P48" s="79"/>
      <c r="Q48" s="79"/>
      <c r="R48" s="79"/>
      <c r="S48" s="79"/>
      <c r="T48" s="81">
        <f t="shared" si="14"/>
        <v>9758546</v>
      </c>
      <c r="U48" s="220"/>
      <c r="V48" s="89"/>
    </row>
    <row r="49" spans="1:23" ht="15">
      <c r="A49" s="95" t="s">
        <v>80</v>
      </c>
      <c r="B49" s="96" t="s">
        <v>79</v>
      </c>
      <c r="C49" s="97">
        <f>SUM(C47:C48)</f>
        <v>0</v>
      </c>
      <c r="D49" s="129">
        <f aca="true" t="shared" si="15" ref="D49:S49">SUM(D47:D48)</f>
        <v>0</v>
      </c>
      <c r="E49" s="129">
        <f t="shared" si="15"/>
        <v>0</v>
      </c>
      <c r="F49" s="129">
        <f t="shared" si="15"/>
        <v>0</v>
      </c>
      <c r="G49" s="129">
        <f t="shared" si="15"/>
        <v>43285106</v>
      </c>
      <c r="H49" s="129">
        <f t="shared" si="15"/>
        <v>0</v>
      </c>
      <c r="I49" s="129">
        <f t="shared" si="15"/>
        <v>1308100</v>
      </c>
      <c r="J49" s="129">
        <f t="shared" si="15"/>
        <v>1308100</v>
      </c>
      <c r="K49" s="129">
        <f t="shared" si="15"/>
        <v>0</v>
      </c>
      <c r="L49" s="129">
        <f t="shared" si="15"/>
        <v>0</v>
      </c>
      <c r="M49" s="129">
        <f t="shared" si="15"/>
        <v>0</v>
      </c>
      <c r="N49" s="129">
        <f t="shared" si="15"/>
        <v>0</v>
      </c>
      <c r="O49" s="129">
        <f t="shared" si="15"/>
        <v>0</v>
      </c>
      <c r="P49" s="129">
        <f t="shared" si="15"/>
        <v>0</v>
      </c>
      <c r="Q49" s="129">
        <f t="shared" si="15"/>
        <v>0</v>
      </c>
      <c r="R49" s="129">
        <f t="shared" si="15"/>
        <v>0</v>
      </c>
      <c r="S49" s="129">
        <f t="shared" si="15"/>
        <v>0</v>
      </c>
      <c r="T49" s="97">
        <f t="shared" si="14"/>
        <v>45901306</v>
      </c>
      <c r="U49" s="222"/>
      <c r="V49" s="89"/>
      <c r="W49" s="66"/>
    </row>
    <row r="50" spans="1:22" s="123" customFormat="1" ht="15">
      <c r="A50" s="154" t="s">
        <v>243</v>
      </c>
      <c r="B50" s="120" t="s">
        <v>244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>
        <v>800000</v>
      </c>
      <c r="T50" s="157">
        <f t="shared" si="14"/>
        <v>800000</v>
      </c>
      <c r="U50" s="224"/>
      <c r="V50" s="122"/>
    </row>
    <row r="51" spans="1:22" s="110" customFormat="1" ht="15">
      <c r="A51" s="127"/>
      <c r="B51" s="128"/>
      <c r="C51" s="129">
        <f>SUM(C50)</f>
        <v>0</v>
      </c>
      <c r="D51" s="129">
        <f aca="true" t="shared" si="16" ref="D51:S51">SUM(D50)</f>
        <v>0</v>
      </c>
      <c r="E51" s="129">
        <f t="shared" si="16"/>
        <v>0</v>
      </c>
      <c r="F51" s="129">
        <f t="shared" si="16"/>
        <v>0</v>
      </c>
      <c r="G51" s="129">
        <f t="shared" si="16"/>
        <v>0</v>
      </c>
      <c r="H51" s="129">
        <f t="shared" si="16"/>
        <v>0</v>
      </c>
      <c r="I51" s="129">
        <f t="shared" si="16"/>
        <v>0</v>
      </c>
      <c r="J51" s="129">
        <f t="shared" si="16"/>
        <v>0</v>
      </c>
      <c r="K51" s="129">
        <f t="shared" si="16"/>
        <v>0</v>
      </c>
      <c r="L51" s="129">
        <f t="shared" si="16"/>
        <v>0</v>
      </c>
      <c r="M51" s="129">
        <f t="shared" si="16"/>
        <v>0</v>
      </c>
      <c r="N51" s="129">
        <f t="shared" si="16"/>
        <v>0</v>
      </c>
      <c r="O51" s="129">
        <f t="shared" si="16"/>
        <v>0</v>
      </c>
      <c r="P51" s="129">
        <f t="shared" si="16"/>
        <v>0</v>
      </c>
      <c r="Q51" s="129">
        <f t="shared" si="16"/>
        <v>0</v>
      </c>
      <c r="R51" s="129">
        <f t="shared" si="16"/>
        <v>0</v>
      </c>
      <c r="S51" s="129">
        <f t="shared" si="16"/>
        <v>800000</v>
      </c>
      <c r="T51" s="129">
        <f t="shared" si="14"/>
        <v>800000</v>
      </c>
      <c r="U51" s="222"/>
      <c r="V51" s="124"/>
    </row>
    <row r="52" spans="1:23" ht="15">
      <c r="A52" s="90" t="s">
        <v>203</v>
      </c>
      <c r="B52" s="93" t="s">
        <v>88</v>
      </c>
      <c r="C52" s="79"/>
      <c r="D52" s="79"/>
      <c r="E52" s="79">
        <v>1116278</v>
      </c>
      <c r="F52" s="79"/>
      <c r="G52" s="157"/>
      <c r="H52" s="157"/>
      <c r="I52" s="157"/>
      <c r="J52" s="157"/>
      <c r="K52" s="157"/>
      <c r="L52" s="157"/>
      <c r="M52" s="157"/>
      <c r="N52" s="79"/>
      <c r="O52" s="79"/>
      <c r="P52" s="79"/>
      <c r="Q52" s="79"/>
      <c r="R52" s="79"/>
      <c r="S52" s="79"/>
      <c r="T52" s="81">
        <f t="shared" si="14"/>
        <v>1116278</v>
      </c>
      <c r="U52" s="220"/>
      <c r="V52" s="89"/>
      <c r="W52" s="66"/>
    </row>
    <row r="53" spans="1:23" ht="15">
      <c r="A53" s="95" t="s">
        <v>89</v>
      </c>
      <c r="B53" s="96" t="s">
        <v>204</v>
      </c>
      <c r="C53" s="97">
        <f>SUM(C52)</f>
        <v>0</v>
      </c>
      <c r="D53" s="129">
        <f aca="true" t="shared" si="17" ref="D53:S53">SUM(D52)</f>
        <v>0</v>
      </c>
      <c r="E53" s="129">
        <f t="shared" si="17"/>
        <v>1116278</v>
      </c>
      <c r="F53" s="129">
        <f t="shared" si="17"/>
        <v>0</v>
      </c>
      <c r="G53" s="129">
        <f t="shared" si="17"/>
        <v>0</v>
      </c>
      <c r="H53" s="129">
        <f t="shared" si="17"/>
        <v>0</v>
      </c>
      <c r="I53" s="129">
        <f t="shared" si="17"/>
        <v>0</v>
      </c>
      <c r="J53" s="129">
        <f t="shared" si="17"/>
        <v>0</v>
      </c>
      <c r="K53" s="129">
        <f t="shared" si="17"/>
        <v>0</v>
      </c>
      <c r="L53" s="129">
        <f t="shared" si="17"/>
        <v>0</v>
      </c>
      <c r="M53" s="129">
        <f t="shared" si="17"/>
        <v>0</v>
      </c>
      <c r="N53" s="129">
        <f t="shared" si="17"/>
        <v>0</v>
      </c>
      <c r="O53" s="129">
        <f t="shared" si="17"/>
        <v>0</v>
      </c>
      <c r="P53" s="129">
        <f t="shared" si="17"/>
        <v>0</v>
      </c>
      <c r="Q53" s="129">
        <f t="shared" si="17"/>
        <v>0</v>
      </c>
      <c r="R53" s="129">
        <f t="shared" si="17"/>
        <v>0</v>
      </c>
      <c r="S53" s="129">
        <f t="shared" si="17"/>
        <v>0</v>
      </c>
      <c r="T53" s="97">
        <f t="shared" si="14"/>
        <v>1116278</v>
      </c>
      <c r="U53" s="222"/>
      <c r="V53" s="89"/>
      <c r="W53" s="66"/>
    </row>
    <row r="54" spans="1:23" ht="15">
      <c r="A54" s="106"/>
      <c r="B54" s="107" t="s">
        <v>205</v>
      </c>
      <c r="C54" s="108">
        <f aca="true" t="shared" si="18" ref="C54:M54">SUM(C15+C18+C34+C36+C41+C46+C49+C51+C53)</f>
        <v>4054440</v>
      </c>
      <c r="D54" s="153">
        <f t="shared" si="18"/>
        <v>1199500</v>
      </c>
      <c r="E54" s="153">
        <f t="shared" si="18"/>
        <v>1116278</v>
      </c>
      <c r="F54" s="153">
        <f t="shared" si="18"/>
        <v>200000</v>
      </c>
      <c r="G54" s="153">
        <f t="shared" si="18"/>
        <v>43285106</v>
      </c>
      <c r="H54" s="153">
        <f t="shared" si="18"/>
        <v>2032000</v>
      </c>
      <c r="I54" s="153">
        <f t="shared" si="18"/>
        <v>3704100</v>
      </c>
      <c r="J54" s="153">
        <f t="shared" si="18"/>
        <v>3704100</v>
      </c>
      <c r="K54" s="153">
        <f t="shared" si="18"/>
        <v>3683000</v>
      </c>
      <c r="L54" s="153">
        <f t="shared" si="18"/>
        <v>1482000</v>
      </c>
      <c r="M54" s="153">
        <f t="shared" si="18"/>
        <v>31866733</v>
      </c>
      <c r="N54" s="153">
        <f>SUM(N15+N18+N34)</f>
        <v>1159200</v>
      </c>
      <c r="O54" s="153">
        <f aca="true" t="shared" si="19" ref="O54:T54">SUM(O15+O18+O34+O36+O41+O46+O49+O51+O53)</f>
        <v>3390700</v>
      </c>
      <c r="P54" s="153">
        <f t="shared" si="19"/>
        <v>700000</v>
      </c>
      <c r="Q54" s="153">
        <f t="shared" si="19"/>
        <v>1246354</v>
      </c>
      <c r="R54" s="153">
        <f t="shared" si="19"/>
        <v>6210901</v>
      </c>
      <c r="S54" s="153">
        <f t="shared" si="19"/>
        <v>1900000</v>
      </c>
      <c r="T54" s="153">
        <f t="shared" si="19"/>
        <v>110934412</v>
      </c>
      <c r="U54" s="225"/>
      <c r="V54" s="89"/>
      <c r="W54" s="94"/>
    </row>
    <row r="57" spans="1:23" ht="15">
      <c r="A57" s="66"/>
      <c r="B57" s="66"/>
      <c r="C57" s="66"/>
      <c r="D57" s="66"/>
      <c r="E57" s="66"/>
      <c r="F57" s="66"/>
      <c r="N57" s="66"/>
      <c r="O57" s="66"/>
      <c r="P57" s="66"/>
      <c r="Q57" s="66"/>
      <c r="R57" s="66"/>
      <c r="S57" s="66"/>
      <c r="T57" s="89"/>
      <c r="U57" s="66"/>
      <c r="V57" s="66"/>
      <c r="W57" s="66"/>
    </row>
  </sheetData>
  <sheetProtection/>
  <mergeCells count="3">
    <mergeCell ref="A1:T1"/>
    <mergeCell ref="A6:A7"/>
    <mergeCell ref="B6:B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W40"/>
  <sheetViews>
    <sheetView zoomScalePageLayoutView="0" workbookViewId="0" topLeftCell="A4">
      <selection activeCell="H32" sqref="H32"/>
    </sheetView>
  </sheetViews>
  <sheetFormatPr defaultColWidth="9.140625" defaultRowHeight="15"/>
  <cols>
    <col min="1" max="1" width="11.140625" style="0" bestFit="1" customWidth="1"/>
    <col min="2" max="2" width="57.7109375" style="0" bestFit="1" customWidth="1"/>
    <col min="3" max="3" width="21.8515625" style="0" bestFit="1" customWidth="1"/>
    <col min="4" max="4" width="16.140625" style="0" customWidth="1"/>
    <col min="5" max="5" width="20.7109375" style="0" customWidth="1"/>
    <col min="6" max="6" width="15.8515625" style="0" customWidth="1"/>
    <col min="7" max="7" width="18.8515625" style="0" customWidth="1"/>
    <col min="8" max="8" width="15.8515625" style="0" customWidth="1"/>
    <col min="9" max="9" width="19.57421875" style="0" customWidth="1"/>
    <col min="10" max="10" width="15.28125" style="0" customWidth="1"/>
  </cols>
  <sheetData>
    <row r="4" spans="1:10" ht="18.75">
      <c r="A4" s="232" t="s">
        <v>299</v>
      </c>
      <c r="B4" s="232"/>
      <c r="C4" s="232"/>
      <c r="D4" s="232"/>
      <c r="E4" s="232"/>
      <c r="F4" s="232"/>
      <c r="G4" s="232"/>
      <c r="H4" s="232"/>
      <c r="I4" s="232"/>
      <c r="J4" s="232"/>
    </row>
    <row r="8" spans="1:10" ht="15">
      <c r="A8" s="110"/>
      <c r="B8" s="110"/>
      <c r="C8" s="110"/>
      <c r="D8" s="110"/>
      <c r="E8" s="110"/>
      <c r="F8" s="110"/>
      <c r="G8" s="110"/>
      <c r="H8" s="110"/>
      <c r="I8" s="110"/>
      <c r="J8" s="144" t="s">
        <v>206</v>
      </c>
    </row>
    <row r="9" spans="1:10" ht="15">
      <c r="A9" s="234" t="s">
        <v>207</v>
      </c>
      <c r="B9" s="234" t="s">
        <v>130</v>
      </c>
      <c r="C9" s="238" t="s">
        <v>208</v>
      </c>
      <c r="D9" s="239"/>
      <c r="E9" s="239"/>
      <c r="F9" s="239"/>
      <c r="G9" s="239"/>
      <c r="H9" s="239"/>
      <c r="I9" s="239"/>
      <c r="J9" s="237" t="s">
        <v>148</v>
      </c>
    </row>
    <row r="10" spans="1:10" ht="45">
      <c r="A10" s="236"/>
      <c r="B10" s="236"/>
      <c r="C10" s="141" t="s">
        <v>209</v>
      </c>
      <c r="D10" s="142" t="s">
        <v>210</v>
      </c>
      <c r="E10" s="143" t="s">
        <v>211</v>
      </c>
      <c r="F10" s="143" t="s">
        <v>212</v>
      </c>
      <c r="G10" s="143" t="s">
        <v>213</v>
      </c>
      <c r="H10" s="143" t="s">
        <v>214</v>
      </c>
      <c r="I10" s="143" t="s">
        <v>215</v>
      </c>
      <c r="J10" s="237"/>
    </row>
    <row r="11" spans="1:10" ht="15">
      <c r="A11" s="235"/>
      <c r="B11" s="235"/>
      <c r="C11" s="112" t="s">
        <v>150</v>
      </c>
      <c r="D11" s="112" t="s">
        <v>216</v>
      </c>
      <c r="E11" s="140" t="s">
        <v>151</v>
      </c>
      <c r="F11" s="140" t="s">
        <v>152</v>
      </c>
      <c r="G11" s="140" t="s">
        <v>159</v>
      </c>
      <c r="H11" s="140">
        <v>107051</v>
      </c>
      <c r="I11" s="140" t="s">
        <v>217</v>
      </c>
      <c r="J11" s="237"/>
    </row>
    <row r="12" spans="1:10" ht="15">
      <c r="A12" s="113" t="s">
        <v>96</v>
      </c>
      <c r="B12" s="114" t="s">
        <v>95</v>
      </c>
      <c r="C12" s="115"/>
      <c r="D12" s="115"/>
      <c r="E12" s="115">
        <v>17657226</v>
      </c>
      <c r="F12" s="115"/>
      <c r="G12" s="115"/>
      <c r="H12" s="115"/>
      <c r="I12" s="115"/>
      <c r="J12" s="118">
        <f>SUM(C12:I12)</f>
        <v>17657226</v>
      </c>
    </row>
    <row r="13" spans="1:10" ht="15">
      <c r="A13" s="113" t="s">
        <v>300</v>
      </c>
      <c r="B13" s="114" t="s">
        <v>218</v>
      </c>
      <c r="C13" s="115"/>
      <c r="D13" s="115"/>
      <c r="E13" s="115">
        <v>7979730</v>
      </c>
      <c r="F13" s="115"/>
      <c r="G13" s="115"/>
      <c r="H13" s="115"/>
      <c r="I13" s="115"/>
      <c r="J13" s="118">
        <f aca="true" t="shared" si="0" ref="J13:J35">SUM(C13:I13)</f>
        <v>7979730</v>
      </c>
    </row>
    <row r="14" spans="1:10" ht="15">
      <c r="A14" s="113" t="s">
        <v>98</v>
      </c>
      <c r="B14" s="114" t="s">
        <v>219</v>
      </c>
      <c r="C14" s="115"/>
      <c r="D14" s="115"/>
      <c r="E14" s="115">
        <v>2270000</v>
      </c>
      <c r="F14" s="115"/>
      <c r="G14" s="115"/>
      <c r="H14" s="115"/>
      <c r="I14" s="115"/>
      <c r="J14" s="118">
        <f t="shared" si="0"/>
        <v>2270000</v>
      </c>
    </row>
    <row r="15" spans="1:10" s="110" customFormat="1" ht="15">
      <c r="A15" s="113" t="s">
        <v>294</v>
      </c>
      <c r="B15" s="114" t="s">
        <v>295</v>
      </c>
      <c r="C15" s="115"/>
      <c r="D15" s="115"/>
      <c r="E15" s="115"/>
      <c r="F15" s="115"/>
      <c r="G15" s="115"/>
      <c r="H15" s="115"/>
      <c r="I15" s="115"/>
      <c r="J15" s="118">
        <f t="shared" si="0"/>
        <v>0</v>
      </c>
    </row>
    <row r="16" spans="1:10" s="110" customFormat="1" ht="15">
      <c r="A16" s="113" t="s">
        <v>292</v>
      </c>
      <c r="B16" s="114" t="s">
        <v>293</v>
      </c>
      <c r="C16" s="115"/>
      <c r="D16" s="115"/>
      <c r="E16" s="115"/>
      <c r="F16" s="115"/>
      <c r="G16" s="115"/>
      <c r="H16" s="115"/>
      <c r="I16" s="115"/>
      <c r="J16" s="118">
        <f t="shared" si="0"/>
        <v>0</v>
      </c>
    </row>
    <row r="17" spans="1:10" ht="15">
      <c r="A17" s="127"/>
      <c r="B17" s="128" t="s">
        <v>99</v>
      </c>
      <c r="C17" s="129">
        <f>SUM(C12:C14)</f>
        <v>0</v>
      </c>
      <c r="D17" s="129">
        <f>SUM(D12:D14)</f>
        <v>0</v>
      </c>
      <c r="E17" s="129">
        <f>SUM(E12:E16)</f>
        <v>27906956</v>
      </c>
      <c r="F17" s="129">
        <f>SUM(F12:F14)</f>
        <v>0</v>
      </c>
      <c r="G17" s="129">
        <f>SUM(G12:G14)</f>
        <v>0</v>
      </c>
      <c r="H17" s="129">
        <f>SUM(H12:H14)</f>
        <v>0</v>
      </c>
      <c r="I17" s="129">
        <f>SUM(I12:I14)</f>
        <v>0</v>
      </c>
      <c r="J17" s="118">
        <f t="shared" si="0"/>
        <v>27906956</v>
      </c>
    </row>
    <row r="18" spans="1:10" ht="15">
      <c r="A18" s="113" t="s">
        <v>220</v>
      </c>
      <c r="B18" s="114" t="s">
        <v>221</v>
      </c>
      <c r="C18" s="115"/>
      <c r="D18" s="115"/>
      <c r="E18" s="115"/>
      <c r="F18" s="115"/>
      <c r="G18" s="115"/>
      <c r="H18" s="115"/>
      <c r="I18" s="115">
        <v>200000</v>
      </c>
      <c r="J18" s="118">
        <f t="shared" si="0"/>
        <v>200000</v>
      </c>
    </row>
    <row r="19" spans="1:14" ht="15">
      <c r="A19" s="113" t="s">
        <v>222</v>
      </c>
      <c r="B19" s="114" t="s">
        <v>223</v>
      </c>
      <c r="C19" s="115"/>
      <c r="D19" s="115"/>
      <c r="E19" s="115"/>
      <c r="F19" s="115"/>
      <c r="G19" s="115"/>
      <c r="H19" s="115"/>
      <c r="I19" s="115">
        <v>800000</v>
      </c>
      <c r="J19" s="118">
        <f t="shared" si="0"/>
        <v>800000</v>
      </c>
      <c r="K19" s="110"/>
      <c r="L19" s="110"/>
      <c r="M19" s="110"/>
      <c r="N19" s="110"/>
    </row>
    <row r="20" spans="1:14" ht="15">
      <c r="A20" s="113" t="s">
        <v>224</v>
      </c>
      <c r="B20" s="114" t="s">
        <v>225</v>
      </c>
      <c r="C20" s="115"/>
      <c r="D20" s="115"/>
      <c r="E20" s="115"/>
      <c r="F20" s="115"/>
      <c r="G20" s="115"/>
      <c r="H20" s="115"/>
      <c r="I20" s="115">
        <v>50000</v>
      </c>
      <c r="J20" s="118">
        <f t="shared" si="0"/>
        <v>50000</v>
      </c>
      <c r="K20" s="110"/>
      <c r="L20" s="110"/>
      <c r="M20" s="110"/>
      <c r="N20" s="110"/>
    </row>
    <row r="21" spans="1:14" ht="15">
      <c r="A21" s="145"/>
      <c r="B21" s="146" t="s">
        <v>226</v>
      </c>
      <c r="C21" s="147">
        <f>SUM(C18:C20)</f>
        <v>0</v>
      </c>
      <c r="D21" s="147">
        <f aca="true" t="shared" si="1" ref="D21:I21">SUM(D18:D20)</f>
        <v>0</v>
      </c>
      <c r="E21" s="147">
        <f t="shared" si="1"/>
        <v>0</v>
      </c>
      <c r="F21" s="147">
        <f t="shared" si="1"/>
        <v>0</v>
      </c>
      <c r="G21" s="147">
        <f t="shared" si="1"/>
        <v>0</v>
      </c>
      <c r="H21" s="147">
        <f t="shared" si="1"/>
        <v>0</v>
      </c>
      <c r="I21" s="147">
        <f t="shared" si="1"/>
        <v>1050000</v>
      </c>
      <c r="J21" s="118">
        <f t="shared" si="0"/>
        <v>1050000</v>
      </c>
      <c r="K21" s="148"/>
      <c r="L21" s="148"/>
      <c r="M21" s="148"/>
      <c r="N21" s="148"/>
    </row>
    <row r="22" spans="1:14" ht="15">
      <c r="A22" s="113" t="s">
        <v>227</v>
      </c>
      <c r="B22" s="114" t="s">
        <v>228</v>
      </c>
      <c r="C22" s="115"/>
      <c r="D22" s="115"/>
      <c r="E22" s="115"/>
      <c r="F22" s="115"/>
      <c r="G22" s="115"/>
      <c r="H22" s="115"/>
      <c r="I22" s="115">
        <v>4000000</v>
      </c>
      <c r="J22" s="118">
        <f t="shared" si="0"/>
        <v>4000000</v>
      </c>
      <c r="K22" s="110"/>
      <c r="L22" s="110"/>
      <c r="M22" s="110"/>
      <c r="N22" s="110"/>
    </row>
    <row r="23" spans="1:14" ht="15">
      <c r="A23" s="145"/>
      <c r="B23" s="146" t="s">
        <v>229</v>
      </c>
      <c r="C23" s="147">
        <f>SUM(C22)</f>
        <v>0</v>
      </c>
      <c r="D23" s="147">
        <f aca="true" t="shared" si="2" ref="D23:I23">SUM(D22)</f>
        <v>0</v>
      </c>
      <c r="E23" s="147">
        <f t="shared" si="2"/>
        <v>0</v>
      </c>
      <c r="F23" s="147">
        <f t="shared" si="2"/>
        <v>0</v>
      </c>
      <c r="G23" s="147">
        <f t="shared" si="2"/>
        <v>0</v>
      </c>
      <c r="H23" s="147">
        <f t="shared" si="2"/>
        <v>0</v>
      </c>
      <c r="I23" s="147">
        <f t="shared" si="2"/>
        <v>4000000</v>
      </c>
      <c r="J23" s="118">
        <f t="shared" si="0"/>
        <v>4000000</v>
      </c>
      <c r="K23" s="148"/>
      <c r="L23" s="148"/>
      <c r="M23" s="148"/>
      <c r="N23" s="148"/>
    </row>
    <row r="24" spans="1:14" ht="15">
      <c r="A24" s="113" t="s">
        <v>105</v>
      </c>
      <c r="B24" s="114" t="s">
        <v>230</v>
      </c>
      <c r="C24" s="115"/>
      <c r="D24" s="115"/>
      <c r="E24" s="115"/>
      <c r="F24" s="115"/>
      <c r="G24" s="115"/>
      <c r="H24" s="115"/>
      <c r="I24" s="115">
        <v>0</v>
      </c>
      <c r="J24" s="118">
        <f t="shared" si="0"/>
        <v>0</v>
      </c>
      <c r="K24" s="110"/>
      <c r="L24" s="110"/>
      <c r="M24" s="110"/>
      <c r="N24" s="110"/>
    </row>
    <row r="25" spans="1:10" s="110" customFormat="1" ht="15">
      <c r="A25" s="113" t="s">
        <v>301</v>
      </c>
      <c r="B25" s="114" t="s">
        <v>302</v>
      </c>
      <c r="C25" s="115"/>
      <c r="D25" s="115"/>
      <c r="E25" s="115"/>
      <c r="F25" s="115"/>
      <c r="G25" s="115"/>
      <c r="H25" s="115"/>
      <c r="I25" s="115">
        <v>50000</v>
      </c>
      <c r="J25" s="118">
        <f t="shared" si="0"/>
        <v>50000</v>
      </c>
    </row>
    <row r="26" spans="1:14" ht="15">
      <c r="A26" s="127"/>
      <c r="B26" s="128" t="s">
        <v>231</v>
      </c>
      <c r="C26" s="129">
        <f aca="true" t="shared" si="3" ref="C26:H26">SUM(C21+C23+C24)</f>
        <v>0</v>
      </c>
      <c r="D26" s="129">
        <f t="shared" si="3"/>
        <v>0</v>
      </c>
      <c r="E26" s="129">
        <f t="shared" si="3"/>
        <v>0</v>
      </c>
      <c r="F26" s="129">
        <f t="shared" si="3"/>
        <v>0</v>
      </c>
      <c r="G26" s="129">
        <f t="shared" si="3"/>
        <v>0</v>
      </c>
      <c r="H26" s="129">
        <f t="shared" si="3"/>
        <v>0</v>
      </c>
      <c r="I26" s="129">
        <f>SUM(I21+I23+I24+I25)</f>
        <v>5100000</v>
      </c>
      <c r="J26" s="118">
        <f t="shared" si="0"/>
        <v>5100000</v>
      </c>
      <c r="K26" s="111"/>
      <c r="L26" s="111"/>
      <c r="M26" s="110"/>
      <c r="N26" s="110"/>
    </row>
    <row r="27" spans="1:10" s="123" customFormat="1" ht="15">
      <c r="A27" s="154" t="s">
        <v>245</v>
      </c>
      <c r="B27" s="120" t="s">
        <v>246</v>
      </c>
      <c r="C27" s="121"/>
      <c r="D27" s="121"/>
      <c r="E27" s="121"/>
      <c r="F27" s="121"/>
      <c r="G27" s="121"/>
      <c r="H27" s="121"/>
      <c r="I27" s="121"/>
      <c r="J27" s="118">
        <f t="shared" si="0"/>
        <v>0</v>
      </c>
    </row>
    <row r="28" spans="1:14" ht="15">
      <c r="A28" s="113" t="s">
        <v>109</v>
      </c>
      <c r="B28" s="114" t="s">
        <v>232</v>
      </c>
      <c r="C28" s="115">
        <v>20000</v>
      </c>
      <c r="D28" s="115">
        <v>5832728</v>
      </c>
      <c r="E28" s="115"/>
      <c r="F28" s="115"/>
      <c r="G28" s="115"/>
      <c r="H28" s="115"/>
      <c r="I28" s="115"/>
      <c r="J28" s="118">
        <f t="shared" si="0"/>
        <v>5852728</v>
      </c>
      <c r="K28" s="110"/>
      <c r="L28" s="124"/>
      <c r="M28" s="110"/>
      <c r="N28" s="110" t="s">
        <v>233</v>
      </c>
    </row>
    <row r="29" spans="1:14" ht="15">
      <c r="A29" s="113" t="s">
        <v>111</v>
      </c>
      <c r="B29" s="114" t="s">
        <v>110</v>
      </c>
      <c r="C29" s="115"/>
      <c r="D29" s="115"/>
      <c r="E29" s="115"/>
      <c r="F29" s="115"/>
      <c r="G29" s="115"/>
      <c r="H29" s="115">
        <v>607561</v>
      </c>
      <c r="I29" s="115"/>
      <c r="J29" s="118">
        <f t="shared" si="0"/>
        <v>607561</v>
      </c>
      <c r="K29" s="110"/>
      <c r="L29" s="110"/>
      <c r="M29" s="110"/>
      <c r="N29" s="110"/>
    </row>
    <row r="30" spans="1:14" ht="15">
      <c r="A30" s="113" t="s">
        <v>113</v>
      </c>
      <c r="B30" s="114" t="s">
        <v>234</v>
      </c>
      <c r="C30" s="115">
        <v>5400</v>
      </c>
      <c r="D30" s="115">
        <v>1574836</v>
      </c>
      <c r="E30" s="115"/>
      <c r="F30" s="115"/>
      <c r="G30" s="115"/>
      <c r="H30" s="115">
        <v>164042</v>
      </c>
      <c r="I30" s="115"/>
      <c r="J30" s="118">
        <f t="shared" si="0"/>
        <v>1744278</v>
      </c>
      <c r="K30" s="110"/>
      <c r="L30" s="110"/>
      <c r="M30" s="110"/>
      <c r="N30" s="110"/>
    </row>
    <row r="31" spans="1:14" ht="15">
      <c r="A31" s="113" t="s">
        <v>114</v>
      </c>
      <c r="B31" s="114" t="s">
        <v>235</v>
      </c>
      <c r="C31" s="115"/>
      <c r="D31" s="115"/>
      <c r="E31" s="115"/>
      <c r="F31" s="115"/>
      <c r="G31" s="115"/>
      <c r="H31" s="115">
        <v>100000</v>
      </c>
      <c r="I31" s="115"/>
      <c r="J31" s="118">
        <f t="shared" si="0"/>
        <v>100000</v>
      </c>
      <c r="K31" s="110"/>
      <c r="L31" s="110"/>
      <c r="M31" s="110"/>
      <c r="N31" s="110"/>
    </row>
    <row r="32" spans="1:10" s="110" customFormat="1" ht="15">
      <c r="A32" s="113" t="s">
        <v>262</v>
      </c>
      <c r="B32" s="114" t="s">
        <v>263</v>
      </c>
      <c r="C32" s="115"/>
      <c r="D32" s="115"/>
      <c r="E32" s="115"/>
      <c r="F32" s="115"/>
      <c r="G32" s="115"/>
      <c r="H32" s="115"/>
      <c r="I32" s="115"/>
      <c r="J32" s="118">
        <f t="shared" si="0"/>
        <v>0</v>
      </c>
    </row>
    <row r="33" spans="1:14" ht="15">
      <c r="A33" s="127"/>
      <c r="B33" s="128" t="s">
        <v>236</v>
      </c>
      <c r="C33" s="129">
        <f>SUM(C27:C30)</f>
        <v>25400</v>
      </c>
      <c r="D33" s="129">
        <f aca="true" t="shared" si="4" ref="D33:I33">SUM(D27:D30)</f>
        <v>7407564</v>
      </c>
      <c r="E33" s="129">
        <f t="shared" si="4"/>
        <v>0</v>
      </c>
      <c r="F33" s="129">
        <f t="shared" si="4"/>
        <v>0</v>
      </c>
      <c r="G33" s="129">
        <f t="shared" si="4"/>
        <v>0</v>
      </c>
      <c r="H33" s="129">
        <f>SUM(H29:H32)</f>
        <v>871603</v>
      </c>
      <c r="I33" s="129">
        <f t="shared" si="4"/>
        <v>0</v>
      </c>
      <c r="J33" s="118">
        <f t="shared" si="0"/>
        <v>8304567</v>
      </c>
      <c r="K33" s="119"/>
      <c r="L33" s="111"/>
      <c r="M33" s="110"/>
      <c r="N33" s="110"/>
    </row>
    <row r="34" spans="1:14" ht="15">
      <c r="A34" s="130" t="s">
        <v>237</v>
      </c>
      <c r="B34" s="131" t="s">
        <v>238</v>
      </c>
      <c r="C34" s="149"/>
      <c r="D34" s="149"/>
      <c r="E34" s="132"/>
      <c r="F34" s="132">
        <v>69622889</v>
      </c>
      <c r="G34" s="132"/>
      <c r="H34" s="132"/>
      <c r="I34" s="132"/>
      <c r="J34" s="118">
        <f t="shared" si="0"/>
        <v>69622889</v>
      </c>
      <c r="K34" s="126"/>
      <c r="L34" s="126"/>
      <c r="M34" s="110"/>
      <c r="N34" s="110"/>
    </row>
    <row r="35" spans="1:14" ht="15">
      <c r="A35" s="127"/>
      <c r="B35" s="128" t="s">
        <v>125</v>
      </c>
      <c r="C35" s="129">
        <f>SUM(C34)</f>
        <v>0</v>
      </c>
      <c r="D35" s="129">
        <f aca="true" t="shared" si="5" ref="D35:I35">SUM(D34)</f>
        <v>0</v>
      </c>
      <c r="E35" s="129">
        <f t="shared" si="5"/>
        <v>0</v>
      </c>
      <c r="F35" s="129">
        <f t="shared" si="5"/>
        <v>69622889</v>
      </c>
      <c r="G35" s="129">
        <f t="shared" si="5"/>
        <v>0</v>
      </c>
      <c r="H35" s="129">
        <f t="shared" si="5"/>
        <v>0</v>
      </c>
      <c r="I35" s="129">
        <f t="shared" si="5"/>
        <v>0</v>
      </c>
      <c r="J35" s="118">
        <f t="shared" si="0"/>
        <v>69622889</v>
      </c>
      <c r="K35" s="111"/>
      <c r="L35" s="111"/>
      <c r="M35" s="110"/>
      <c r="N35" s="110"/>
    </row>
    <row r="36" spans="1:14" ht="15.75">
      <c r="A36" s="133"/>
      <c r="B36" s="134" t="s">
        <v>239</v>
      </c>
      <c r="C36" s="135">
        <f>SUM(C35,C33)</f>
        <v>25400</v>
      </c>
      <c r="D36" s="135">
        <f>SUM(D35,D33)</f>
        <v>7407564</v>
      </c>
      <c r="E36" s="135">
        <f>E17</f>
        <v>27906956</v>
      </c>
      <c r="F36" s="135">
        <f>SUM(F35,F33)</f>
        <v>69622889</v>
      </c>
      <c r="G36" s="135">
        <f>SUM(G35,G33)</f>
        <v>0</v>
      </c>
      <c r="H36" s="135">
        <f>SUM(H35,H33)</f>
        <v>871603</v>
      </c>
      <c r="I36" s="135">
        <f>I26</f>
        <v>5100000</v>
      </c>
      <c r="J36" s="135">
        <f>SUM(J17+J26+J33+J35)</f>
        <v>110934412</v>
      </c>
      <c r="K36" s="136"/>
      <c r="L36" s="137"/>
      <c r="M36" s="138"/>
      <c r="N36" s="138"/>
    </row>
    <row r="37" spans="1:14" ht="15">
      <c r="A37" s="110"/>
      <c r="B37" s="110"/>
      <c r="C37" s="110"/>
      <c r="D37" s="110"/>
      <c r="E37" s="124"/>
      <c r="F37" s="110"/>
      <c r="G37" s="110"/>
      <c r="H37" s="110"/>
      <c r="I37" s="110"/>
      <c r="J37" s="139"/>
      <c r="K37" s="110"/>
      <c r="L37" s="124"/>
      <c r="M37" s="110"/>
      <c r="N37" s="110"/>
    </row>
    <row r="38" spans="2:16" ht="1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ht="15">
      <c r="W39" s="110"/>
    </row>
    <row r="40" spans="2:16" ht="15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 t="s">
        <v>240</v>
      </c>
    </row>
  </sheetData>
  <sheetProtection/>
  <mergeCells count="5">
    <mergeCell ref="A4:J4"/>
    <mergeCell ref="A9:A11"/>
    <mergeCell ref="B9:B11"/>
    <mergeCell ref="J9:J11"/>
    <mergeCell ref="C9:I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6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76.00390625" style="164" customWidth="1"/>
    <col min="2" max="2" width="9.421875" style="62" customWidth="1"/>
    <col min="3" max="3" width="14.421875" style="4" customWidth="1"/>
    <col min="4" max="4" width="16.7109375" style="164" hidden="1" customWidth="1"/>
    <col min="5" max="5" width="17.00390625" style="164" hidden="1" customWidth="1"/>
    <col min="6" max="6" width="13.8515625" style="164" hidden="1" customWidth="1"/>
    <col min="7" max="7" width="10.7109375" style="164" hidden="1" customWidth="1"/>
    <col min="8" max="8" width="11.57421875" style="164" hidden="1" customWidth="1"/>
    <col min="9" max="9" width="9.140625" style="164" customWidth="1"/>
    <col min="10" max="10" width="10.140625" style="164" bestFit="1" customWidth="1"/>
    <col min="11" max="16384" width="9.140625" style="164" customWidth="1"/>
  </cols>
  <sheetData>
    <row r="2" spans="1:6" ht="15.75">
      <c r="A2" s="228" t="s">
        <v>306</v>
      </c>
      <c r="B2" s="229"/>
      <c r="C2" s="229"/>
      <c r="D2" s="229"/>
      <c r="E2" s="229"/>
      <c r="F2" s="240"/>
    </row>
    <row r="3" spans="1:8" ht="16.5">
      <c r="A3" s="241" t="s">
        <v>252</v>
      </c>
      <c r="B3" s="242"/>
      <c r="C3" s="242"/>
      <c r="D3" s="242"/>
      <c r="E3" s="242"/>
      <c r="F3" s="242"/>
      <c r="G3" s="242"/>
      <c r="H3" s="242"/>
    </row>
    <row r="4" spans="1:8" ht="19.5">
      <c r="A4" s="165"/>
      <c r="B4" s="166"/>
      <c r="C4" s="167"/>
      <c r="D4" s="166"/>
      <c r="E4" s="166"/>
      <c r="F4" s="166"/>
      <c r="G4" s="166"/>
      <c r="H4" s="166"/>
    </row>
    <row r="5" spans="1:8" ht="19.5">
      <c r="A5" s="165"/>
      <c r="B5" s="166"/>
      <c r="C5" s="167"/>
      <c r="D5" s="166"/>
      <c r="E5" s="166"/>
      <c r="F5" s="166"/>
      <c r="G5" s="166"/>
      <c r="H5" s="166"/>
    </row>
    <row r="6" spans="1:8" ht="19.5">
      <c r="A6" s="165"/>
      <c r="B6" s="166"/>
      <c r="C6" s="167"/>
      <c r="D6" s="166"/>
      <c r="E6" s="166"/>
      <c r="F6" s="166"/>
      <c r="G6" s="166"/>
      <c r="H6" s="166"/>
    </row>
    <row r="7" ht="15">
      <c r="C7" s="160" t="s">
        <v>253</v>
      </c>
    </row>
    <row r="8" spans="1:8" ht="38.25">
      <c r="A8" s="5" t="s">
        <v>2</v>
      </c>
      <c r="B8" s="6" t="s">
        <v>3</v>
      </c>
      <c r="C8" s="7" t="s">
        <v>254</v>
      </c>
      <c r="D8" s="168" t="s">
        <v>255</v>
      </c>
      <c r="E8" s="168" t="s">
        <v>255</v>
      </c>
      <c r="F8" s="168" t="s">
        <v>255</v>
      </c>
      <c r="G8" s="168" t="s">
        <v>255</v>
      </c>
      <c r="H8" s="8" t="s">
        <v>256</v>
      </c>
    </row>
    <row r="9" spans="1:256" ht="15">
      <c r="A9" s="40" t="s">
        <v>257</v>
      </c>
      <c r="B9" s="5" t="s">
        <v>66</v>
      </c>
      <c r="C9" s="60">
        <f>SUM(C10:C11)</f>
        <v>3000000</v>
      </c>
      <c r="D9" s="61"/>
      <c r="E9" s="61"/>
      <c r="F9" s="61"/>
      <c r="G9" s="61"/>
      <c r="H9" s="61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8" ht="15">
      <c r="A10" s="28" t="s">
        <v>258</v>
      </c>
      <c r="B10" s="169" t="s">
        <v>66</v>
      </c>
      <c r="C10" s="58">
        <v>1500000</v>
      </c>
      <c r="D10" s="59"/>
      <c r="E10" s="59"/>
      <c r="F10" s="59"/>
      <c r="G10" s="59"/>
      <c r="H10" s="59"/>
    </row>
    <row r="11" spans="1:8" ht="15">
      <c r="A11" s="28" t="s">
        <v>259</v>
      </c>
      <c r="B11" s="169" t="s">
        <v>66</v>
      </c>
      <c r="C11" s="58">
        <v>1500000</v>
      </c>
      <c r="D11" s="59"/>
      <c r="E11" s="59"/>
      <c r="F11" s="59"/>
      <c r="G11" s="59"/>
      <c r="H11" s="59"/>
    </row>
    <row r="12" spans="1:256" s="110" customFormat="1" ht="15">
      <c r="A12" s="40" t="s">
        <v>68</v>
      </c>
      <c r="B12" s="5" t="s">
        <v>69</v>
      </c>
      <c r="C12" s="60">
        <v>600000</v>
      </c>
      <c r="D12" s="59"/>
      <c r="E12" s="59"/>
      <c r="F12" s="59"/>
      <c r="G12" s="59"/>
      <c r="H12" s="59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  <c r="IV12" s="164"/>
    </row>
    <row r="13" spans="1:256" s="110" customFormat="1" ht="25.5">
      <c r="A13" s="28" t="s">
        <v>260</v>
      </c>
      <c r="B13" s="169" t="s">
        <v>69</v>
      </c>
      <c r="C13" s="58">
        <v>600000</v>
      </c>
      <c r="D13" s="59"/>
      <c r="E13" s="59"/>
      <c r="F13" s="59"/>
      <c r="G13" s="59"/>
      <c r="H13" s="59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</row>
    <row r="14" spans="1:256" s="110" customFormat="1" ht="15">
      <c r="A14" s="20" t="s">
        <v>70</v>
      </c>
      <c r="B14" s="5" t="s">
        <v>71</v>
      </c>
      <c r="C14" s="60">
        <v>972000</v>
      </c>
      <c r="D14" s="61"/>
      <c r="E14" s="61"/>
      <c r="F14" s="61"/>
      <c r="G14" s="61"/>
      <c r="H14" s="6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8" ht="15.75">
      <c r="A15" s="63" t="s">
        <v>72</v>
      </c>
      <c r="B15" s="170" t="s">
        <v>73</v>
      </c>
      <c r="C15" s="171">
        <f>C9+C12+C14</f>
        <v>4572000</v>
      </c>
      <c r="D15" s="59"/>
      <c r="E15" s="59"/>
      <c r="F15" s="59"/>
      <c r="G15" s="59"/>
      <c r="H15" s="59"/>
    </row>
    <row r="16" spans="1:8" ht="15">
      <c r="A16" s="28" t="s">
        <v>307</v>
      </c>
      <c r="B16" s="169" t="s">
        <v>75</v>
      </c>
      <c r="C16" s="58">
        <v>5495050</v>
      </c>
      <c r="D16" s="59"/>
      <c r="E16" s="59"/>
      <c r="F16" s="59"/>
      <c r="G16" s="59"/>
      <c r="H16" s="59"/>
    </row>
    <row r="17" spans="1:8" ht="20.25" customHeight="1">
      <c r="A17" s="28" t="s">
        <v>308</v>
      </c>
      <c r="B17" s="169" t="s">
        <v>75</v>
      </c>
      <c r="C17" s="58">
        <v>3937008</v>
      </c>
      <c r="D17" s="59"/>
      <c r="E17" s="59"/>
      <c r="F17" s="59"/>
      <c r="G17" s="59"/>
      <c r="H17" s="59"/>
    </row>
    <row r="18" spans="1:8" ht="21.75" customHeight="1">
      <c r="A18" s="28" t="s">
        <v>309</v>
      </c>
      <c r="B18" s="169" t="s">
        <v>75</v>
      </c>
      <c r="C18" s="58">
        <v>20713694</v>
      </c>
      <c r="D18" s="59"/>
      <c r="E18" s="59"/>
      <c r="F18" s="59"/>
      <c r="G18" s="59"/>
      <c r="H18" s="59"/>
    </row>
    <row r="19" spans="1:8" ht="21.75" customHeight="1">
      <c r="A19" s="28" t="s">
        <v>310</v>
      </c>
      <c r="B19" s="169" t="s">
        <v>75</v>
      </c>
      <c r="C19" s="58">
        <v>3937008</v>
      </c>
      <c r="D19" s="59"/>
      <c r="E19" s="59"/>
      <c r="F19" s="59"/>
      <c r="G19" s="59"/>
      <c r="H19" s="59"/>
    </row>
    <row r="20" spans="1:8" ht="15">
      <c r="A20" s="28" t="s">
        <v>261</v>
      </c>
      <c r="B20" s="169" t="s">
        <v>75</v>
      </c>
      <c r="C20" s="58">
        <v>2060000</v>
      </c>
      <c r="D20" s="59"/>
      <c r="E20" s="59"/>
      <c r="F20" s="59"/>
      <c r="G20" s="59"/>
      <c r="H20" s="59"/>
    </row>
    <row r="21" spans="1:8" ht="15">
      <c r="A21" s="40" t="s">
        <v>78</v>
      </c>
      <c r="B21" s="5" t="s">
        <v>77</v>
      </c>
      <c r="C21" s="60">
        <v>9758546</v>
      </c>
      <c r="D21" s="59"/>
      <c r="E21" s="59"/>
      <c r="F21" s="59"/>
      <c r="G21" s="59"/>
      <c r="H21" s="59"/>
    </row>
    <row r="22" spans="1:8" ht="15.75">
      <c r="A22" s="63" t="s">
        <v>79</v>
      </c>
      <c r="B22" s="170" t="s">
        <v>80</v>
      </c>
      <c r="C22" s="171">
        <f>SUM(C16:C21)</f>
        <v>45901306</v>
      </c>
      <c r="D22" s="59"/>
      <c r="E22" s="59"/>
      <c r="F22" s="59"/>
      <c r="G22" s="59"/>
      <c r="H22" s="59"/>
    </row>
    <row r="23" spans="4:10" ht="15">
      <c r="D23" s="59"/>
      <c r="E23" s="59"/>
      <c r="F23" s="59"/>
      <c r="G23" s="59"/>
      <c r="H23" s="59"/>
      <c r="J23" s="4"/>
    </row>
    <row r="24" spans="4:10" ht="15">
      <c r="D24" s="59"/>
      <c r="E24" s="59"/>
      <c r="F24" s="59"/>
      <c r="G24" s="59"/>
      <c r="H24" s="59"/>
      <c r="J24" s="4"/>
    </row>
    <row r="25" spans="4:8" ht="15">
      <c r="D25" s="59"/>
      <c r="E25" s="59"/>
      <c r="F25" s="59"/>
      <c r="G25" s="59"/>
      <c r="H25" s="59"/>
    </row>
    <row r="26" spans="4:256" ht="15">
      <c r="D26" s="172"/>
      <c r="E26" s="172"/>
      <c r="F26" s="172"/>
      <c r="G26" s="172"/>
      <c r="H26" s="172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</sheetData>
  <sheetProtection/>
  <mergeCells count="2">
    <mergeCell ref="A2:F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64.140625" style="164" customWidth="1"/>
    <col min="2" max="2" width="8.57421875" style="164" customWidth="1"/>
    <col min="3" max="3" width="13.7109375" style="164" customWidth="1"/>
    <col min="4" max="4" width="12.28125" style="164" customWidth="1"/>
    <col min="5" max="5" width="12.7109375" style="164" customWidth="1"/>
    <col min="6" max="6" width="13.140625" style="164" customWidth="1"/>
    <col min="7" max="7" width="13.28125" style="164" customWidth="1"/>
    <col min="8" max="8" width="13.8515625" style="164" customWidth="1"/>
    <col min="9" max="9" width="12.7109375" style="164" customWidth="1"/>
    <col min="10" max="13" width="10.7109375" style="164" bestFit="1" customWidth="1"/>
    <col min="14" max="14" width="12.00390625" style="164" customWidth="1"/>
    <col min="15" max="15" width="14.140625" style="164" customWidth="1"/>
    <col min="16" max="16" width="11.8515625" style="4" bestFit="1" customWidth="1"/>
    <col min="17" max="17" width="10.421875" style="164" customWidth="1"/>
    <col min="18" max="16384" width="9.140625" style="164" customWidth="1"/>
  </cols>
  <sheetData>
    <row r="1" spans="1:15" ht="15">
      <c r="A1" s="230"/>
      <c r="B1" s="230"/>
      <c r="C1" s="230"/>
      <c r="D1" s="230"/>
      <c r="E1" s="243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5">
      <c r="A2" s="244" t="s">
        <v>311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15" ht="15">
      <c r="A3" s="245" t="s">
        <v>264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15">
      <c r="A4" s="227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 t="s">
        <v>298</v>
      </c>
    </row>
    <row r="5" spans="1:17" ht="28.5">
      <c r="A5" s="174" t="s">
        <v>2</v>
      </c>
      <c r="B5" s="175" t="s">
        <v>3</v>
      </c>
      <c r="C5" s="176" t="s">
        <v>265</v>
      </c>
      <c r="D5" s="176" t="s">
        <v>266</v>
      </c>
      <c r="E5" s="176" t="s">
        <v>267</v>
      </c>
      <c r="F5" s="176" t="s">
        <v>268</v>
      </c>
      <c r="G5" s="176" t="s">
        <v>269</v>
      </c>
      <c r="H5" s="176" t="s">
        <v>270</v>
      </c>
      <c r="I5" s="176" t="s">
        <v>271</v>
      </c>
      <c r="J5" s="176" t="s">
        <v>272</v>
      </c>
      <c r="K5" s="176" t="s">
        <v>273</v>
      </c>
      <c r="L5" s="176" t="s">
        <v>274</v>
      </c>
      <c r="M5" s="176" t="s">
        <v>275</v>
      </c>
      <c r="N5" s="176" t="s">
        <v>276</v>
      </c>
      <c r="O5" s="177" t="s">
        <v>277</v>
      </c>
      <c r="P5" s="178"/>
      <c r="Q5" s="179"/>
    </row>
    <row r="6" spans="1:18" ht="15">
      <c r="A6" s="180" t="s">
        <v>6</v>
      </c>
      <c r="B6" s="180" t="s">
        <v>7</v>
      </c>
      <c r="C6" s="58">
        <v>502500</v>
      </c>
      <c r="D6" s="58">
        <v>502500</v>
      </c>
      <c r="E6" s="58">
        <v>502500</v>
      </c>
      <c r="F6" s="58">
        <v>502500</v>
      </c>
      <c r="G6" s="58">
        <v>502500</v>
      </c>
      <c r="H6" s="58">
        <v>502500</v>
      </c>
      <c r="I6" s="58">
        <v>502500</v>
      </c>
      <c r="J6" s="58">
        <v>502500</v>
      </c>
      <c r="K6" s="58">
        <v>502500</v>
      </c>
      <c r="L6" s="58">
        <v>502500</v>
      </c>
      <c r="M6" s="58">
        <v>502500</v>
      </c>
      <c r="N6" s="58">
        <v>502500</v>
      </c>
      <c r="O6" s="11">
        <f>'Kiadások COFOG-onként'!T8</f>
        <v>6030000</v>
      </c>
      <c r="P6" s="178"/>
      <c r="Q6" s="178"/>
      <c r="R6" s="4"/>
    </row>
    <row r="7" spans="1:18" ht="15">
      <c r="A7" s="181" t="s">
        <v>10</v>
      </c>
      <c r="B7" s="182" t="s">
        <v>11</v>
      </c>
      <c r="C7" s="11">
        <v>19531</v>
      </c>
      <c r="D7" s="11">
        <v>19531</v>
      </c>
      <c r="E7" s="11">
        <v>19531</v>
      </c>
      <c r="F7" s="11">
        <v>19531</v>
      </c>
      <c r="G7" s="11">
        <v>19531</v>
      </c>
      <c r="H7" s="11">
        <v>19531</v>
      </c>
      <c r="I7" s="11">
        <v>19531</v>
      </c>
      <c r="J7" s="11">
        <v>19531</v>
      </c>
      <c r="K7" s="11">
        <v>19531</v>
      </c>
      <c r="L7" s="11">
        <v>19531</v>
      </c>
      <c r="M7" s="11">
        <v>19531</v>
      </c>
      <c r="N7" s="11">
        <v>19534</v>
      </c>
      <c r="O7" s="11">
        <f>'Kiadások COFOG-onként'!T10</f>
        <v>234375</v>
      </c>
      <c r="P7" s="178"/>
      <c r="Q7" s="179"/>
      <c r="R7" s="4"/>
    </row>
    <row r="8" spans="1:256" s="188" customFormat="1" ht="15">
      <c r="A8" s="183" t="s">
        <v>12</v>
      </c>
      <c r="B8" s="184" t="s">
        <v>13</v>
      </c>
      <c r="C8" s="185">
        <f>SUM(C6:C7)</f>
        <v>522031</v>
      </c>
      <c r="D8" s="185">
        <f aca="true" t="shared" si="0" ref="D8:O8">SUM(D6:D7)</f>
        <v>522031</v>
      </c>
      <c r="E8" s="185">
        <f t="shared" si="0"/>
        <v>522031</v>
      </c>
      <c r="F8" s="185">
        <f t="shared" si="0"/>
        <v>522031</v>
      </c>
      <c r="G8" s="185">
        <f t="shared" si="0"/>
        <v>522031</v>
      </c>
      <c r="H8" s="185">
        <f t="shared" si="0"/>
        <v>522031</v>
      </c>
      <c r="I8" s="185">
        <f t="shared" si="0"/>
        <v>522031</v>
      </c>
      <c r="J8" s="185">
        <f t="shared" si="0"/>
        <v>522031</v>
      </c>
      <c r="K8" s="185">
        <f t="shared" si="0"/>
        <v>522031</v>
      </c>
      <c r="L8" s="185">
        <f t="shared" si="0"/>
        <v>522031</v>
      </c>
      <c r="M8" s="185">
        <f t="shared" si="0"/>
        <v>522031</v>
      </c>
      <c r="N8" s="185">
        <f t="shared" si="0"/>
        <v>522034</v>
      </c>
      <c r="O8" s="185">
        <f t="shared" si="0"/>
        <v>6264375</v>
      </c>
      <c r="P8" s="178"/>
      <c r="Q8" s="186"/>
      <c r="R8" s="4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  <c r="IV8" s="187"/>
    </row>
    <row r="9" spans="1:18" ht="15">
      <c r="A9" s="189" t="s">
        <v>14</v>
      </c>
      <c r="B9" s="182" t="s">
        <v>15</v>
      </c>
      <c r="C9" s="11">
        <v>299000</v>
      </c>
      <c r="D9" s="11">
        <v>299000</v>
      </c>
      <c r="E9" s="11">
        <v>299000</v>
      </c>
      <c r="F9" s="11">
        <v>299000</v>
      </c>
      <c r="G9" s="11">
        <v>299000</v>
      </c>
      <c r="H9" s="11">
        <v>299000</v>
      </c>
      <c r="I9" s="11">
        <v>299000</v>
      </c>
      <c r="J9" s="11">
        <v>299000</v>
      </c>
      <c r="K9" s="11">
        <v>299000</v>
      </c>
      <c r="L9" s="11">
        <v>299000</v>
      </c>
      <c r="M9" s="11">
        <v>299000</v>
      </c>
      <c r="N9" s="11">
        <v>299000</v>
      </c>
      <c r="O9" s="11">
        <f>'Kiadások COFOG-onként'!T12</f>
        <v>3588000</v>
      </c>
      <c r="P9" s="178"/>
      <c r="Q9" s="179"/>
      <c r="R9" s="4"/>
    </row>
    <row r="10" spans="1:18" ht="30">
      <c r="A10" s="189" t="s">
        <v>16</v>
      </c>
      <c r="B10" s="182" t="s">
        <v>17</v>
      </c>
      <c r="C10" s="11">
        <v>57500</v>
      </c>
      <c r="D10" s="11">
        <v>57500</v>
      </c>
      <c r="E10" s="11">
        <v>57500</v>
      </c>
      <c r="F10" s="11">
        <v>57500</v>
      </c>
      <c r="G10" s="11">
        <v>57500</v>
      </c>
      <c r="H10" s="11">
        <v>57500</v>
      </c>
      <c r="I10" s="11">
        <v>57500</v>
      </c>
      <c r="J10" s="11">
        <v>57500</v>
      </c>
      <c r="K10" s="11">
        <v>57500</v>
      </c>
      <c r="L10" s="11">
        <v>57500</v>
      </c>
      <c r="M10" s="11">
        <v>57500</v>
      </c>
      <c r="N10" s="11">
        <v>57500</v>
      </c>
      <c r="O10" s="11">
        <f>'Kiadások COFOG-onként'!T13</f>
        <v>690000</v>
      </c>
      <c r="P10" s="178"/>
      <c r="Q10" s="179"/>
      <c r="R10" s="4"/>
    </row>
    <row r="11" spans="1:256" s="188" customFormat="1" ht="15">
      <c r="A11" s="190" t="s">
        <v>18</v>
      </c>
      <c r="B11" s="184" t="s">
        <v>19</v>
      </c>
      <c r="C11" s="185">
        <f>SUM(C9:C10)</f>
        <v>356500</v>
      </c>
      <c r="D11" s="185">
        <f aca="true" t="shared" si="1" ref="D11:O11">SUM(D9:D10)</f>
        <v>356500</v>
      </c>
      <c r="E11" s="185">
        <f t="shared" si="1"/>
        <v>356500</v>
      </c>
      <c r="F11" s="185">
        <f t="shared" si="1"/>
        <v>356500</v>
      </c>
      <c r="G11" s="185">
        <f t="shared" si="1"/>
        <v>356500</v>
      </c>
      <c r="H11" s="185">
        <f t="shared" si="1"/>
        <v>356500</v>
      </c>
      <c r="I11" s="185">
        <f t="shared" si="1"/>
        <v>356500</v>
      </c>
      <c r="J11" s="185">
        <f t="shared" si="1"/>
        <v>356500</v>
      </c>
      <c r="K11" s="185">
        <f t="shared" si="1"/>
        <v>356500</v>
      </c>
      <c r="L11" s="185">
        <f t="shared" si="1"/>
        <v>356500</v>
      </c>
      <c r="M11" s="185">
        <f t="shared" si="1"/>
        <v>356500</v>
      </c>
      <c r="N11" s="185">
        <f t="shared" si="1"/>
        <v>356500</v>
      </c>
      <c r="O11" s="185">
        <f t="shared" si="1"/>
        <v>4278000</v>
      </c>
      <c r="P11" s="178"/>
      <c r="Q11" s="186"/>
      <c r="R11" s="4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:256" ht="15">
      <c r="A12" s="191" t="s">
        <v>20</v>
      </c>
      <c r="B12" s="192" t="s">
        <v>21</v>
      </c>
      <c r="C12" s="17">
        <f>SUM(C11,C8)</f>
        <v>878531</v>
      </c>
      <c r="D12" s="17">
        <f aca="true" t="shared" si="2" ref="D12:O12">SUM(D11,D8)</f>
        <v>878531</v>
      </c>
      <c r="E12" s="17">
        <f t="shared" si="2"/>
        <v>878531</v>
      </c>
      <c r="F12" s="17">
        <f t="shared" si="2"/>
        <v>878531</v>
      </c>
      <c r="G12" s="17">
        <f t="shared" si="2"/>
        <v>878531</v>
      </c>
      <c r="H12" s="17">
        <f t="shared" si="2"/>
        <v>878531</v>
      </c>
      <c r="I12" s="17">
        <f t="shared" si="2"/>
        <v>878531</v>
      </c>
      <c r="J12" s="17">
        <f t="shared" si="2"/>
        <v>878531</v>
      </c>
      <c r="K12" s="17">
        <f t="shared" si="2"/>
        <v>878531</v>
      </c>
      <c r="L12" s="17">
        <f t="shared" si="2"/>
        <v>878531</v>
      </c>
      <c r="M12" s="17">
        <f t="shared" si="2"/>
        <v>878531</v>
      </c>
      <c r="N12" s="17">
        <f t="shared" si="2"/>
        <v>878534</v>
      </c>
      <c r="O12" s="17">
        <f t="shared" si="2"/>
        <v>10542375</v>
      </c>
      <c r="P12" s="178"/>
      <c r="Q12" s="193"/>
      <c r="R12" s="4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5">
      <c r="A13" s="194" t="s">
        <v>22</v>
      </c>
      <c r="B13" s="192" t="s">
        <v>23</v>
      </c>
      <c r="C13" s="17">
        <v>117139</v>
      </c>
      <c r="D13" s="17">
        <v>117139</v>
      </c>
      <c r="E13" s="17">
        <v>117139</v>
      </c>
      <c r="F13" s="17">
        <v>117139</v>
      </c>
      <c r="G13" s="17">
        <v>117139</v>
      </c>
      <c r="H13" s="17">
        <v>117139</v>
      </c>
      <c r="I13" s="17">
        <v>117139</v>
      </c>
      <c r="J13" s="17">
        <v>117139</v>
      </c>
      <c r="K13" s="17">
        <v>117139</v>
      </c>
      <c r="L13" s="17">
        <v>117139</v>
      </c>
      <c r="M13" s="17">
        <v>117139</v>
      </c>
      <c r="N13" s="17">
        <v>117137</v>
      </c>
      <c r="O13" s="17">
        <f>'Kiadások COFOG-onként'!T18</f>
        <v>1405666</v>
      </c>
      <c r="P13" s="178"/>
      <c r="Q13" s="193"/>
      <c r="R13" s="4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8" ht="15">
      <c r="A14" s="189" t="s">
        <v>174</v>
      </c>
      <c r="B14" s="182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>'Kiadások COFOG-onként'!T19</f>
        <v>0</v>
      </c>
      <c r="P14" s="178"/>
      <c r="Q14" s="179"/>
      <c r="R14" s="4"/>
    </row>
    <row r="15" spans="1:18" ht="15">
      <c r="A15" s="189" t="s">
        <v>278</v>
      </c>
      <c r="B15" s="182" t="s">
        <v>27</v>
      </c>
      <c r="C15" s="11">
        <v>258333</v>
      </c>
      <c r="D15" s="11">
        <v>258333</v>
      </c>
      <c r="E15" s="11">
        <v>258333</v>
      </c>
      <c r="F15" s="11">
        <v>258333</v>
      </c>
      <c r="G15" s="11">
        <v>258333</v>
      </c>
      <c r="H15" s="11">
        <v>258333</v>
      </c>
      <c r="I15" s="11">
        <v>258333</v>
      </c>
      <c r="J15" s="11">
        <v>258333</v>
      </c>
      <c r="K15" s="11">
        <v>258333</v>
      </c>
      <c r="L15" s="11">
        <v>258333</v>
      </c>
      <c r="M15" s="11">
        <v>258333</v>
      </c>
      <c r="N15" s="11">
        <v>258337</v>
      </c>
      <c r="O15" s="11">
        <f>'Kiadások COFOG-onként'!T20</f>
        <v>3100000</v>
      </c>
      <c r="P15" s="178"/>
      <c r="Q15" s="179"/>
      <c r="R15" s="4"/>
    </row>
    <row r="16" spans="1:256" s="188" customFormat="1" ht="15">
      <c r="A16" s="190" t="s">
        <v>28</v>
      </c>
      <c r="B16" s="184" t="s">
        <v>29</v>
      </c>
      <c r="C16" s="185">
        <f>SUM(C14:C15)</f>
        <v>258333</v>
      </c>
      <c r="D16" s="185">
        <f aca="true" t="shared" si="3" ref="D16:N16">SUM(D14:D15)</f>
        <v>258333</v>
      </c>
      <c r="E16" s="185">
        <f t="shared" si="3"/>
        <v>258333</v>
      </c>
      <c r="F16" s="185">
        <f t="shared" si="3"/>
        <v>258333</v>
      </c>
      <c r="G16" s="185">
        <f t="shared" si="3"/>
        <v>258333</v>
      </c>
      <c r="H16" s="185">
        <f t="shared" si="3"/>
        <v>258333</v>
      </c>
      <c r="I16" s="185">
        <f t="shared" si="3"/>
        <v>258333</v>
      </c>
      <c r="J16" s="185">
        <f t="shared" si="3"/>
        <v>258333</v>
      </c>
      <c r="K16" s="185">
        <f t="shared" si="3"/>
        <v>258333</v>
      </c>
      <c r="L16" s="185">
        <f t="shared" si="3"/>
        <v>258333</v>
      </c>
      <c r="M16" s="185">
        <f t="shared" si="3"/>
        <v>258333</v>
      </c>
      <c r="N16" s="185">
        <f t="shared" si="3"/>
        <v>258337</v>
      </c>
      <c r="O16" s="185">
        <f>SUM(O14:O15)</f>
        <v>3100000</v>
      </c>
      <c r="P16" s="178"/>
      <c r="Q16" s="186"/>
      <c r="R16" s="4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  <c r="IV16" s="187"/>
    </row>
    <row r="17" spans="1:18" ht="15">
      <c r="A17" s="189" t="s">
        <v>30</v>
      </c>
      <c r="B17" s="182" t="s">
        <v>31</v>
      </c>
      <c r="C17" s="11">
        <v>10000</v>
      </c>
      <c r="D17" s="11">
        <v>10000</v>
      </c>
      <c r="E17" s="11">
        <v>10000</v>
      </c>
      <c r="F17" s="11">
        <v>10000</v>
      </c>
      <c r="G17" s="11">
        <v>10000</v>
      </c>
      <c r="H17" s="11">
        <v>10000</v>
      </c>
      <c r="I17" s="11">
        <v>10000</v>
      </c>
      <c r="J17" s="11">
        <v>10000</v>
      </c>
      <c r="K17" s="11">
        <v>10000</v>
      </c>
      <c r="L17" s="11">
        <v>10000</v>
      </c>
      <c r="M17" s="11">
        <v>10000</v>
      </c>
      <c r="N17" s="11">
        <v>10000</v>
      </c>
      <c r="O17" s="11">
        <f>'Kiadások COFOG-onként'!T22</f>
        <v>120000</v>
      </c>
      <c r="P17" s="178"/>
      <c r="Q17" s="179"/>
      <c r="R17" s="4"/>
    </row>
    <row r="18" spans="1:18" ht="15">
      <c r="A18" s="189" t="s">
        <v>32</v>
      </c>
      <c r="B18" s="182" t="s">
        <v>33</v>
      </c>
      <c r="C18" s="11">
        <v>20833</v>
      </c>
      <c r="D18" s="11">
        <v>20833</v>
      </c>
      <c r="E18" s="11">
        <v>20833</v>
      </c>
      <c r="F18" s="11">
        <v>20833</v>
      </c>
      <c r="G18" s="11">
        <v>20833</v>
      </c>
      <c r="H18" s="11">
        <v>20833</v>
      </c>
      <c r="I18" s="11">
        <v>20833</v>
      </c>
      <c r="J18" s="11">
        <v>20833</v>
      </c>
      <c r="K18" s="11">
        <v>20833</v>
      </c>
      <c r="L18" s="11">
        <v>20833</v>
      </c>
      <c r="M18" s="11">
        <v>20833</v>
      </c>
      <c r="N18" s="11">
        <v>20837</v>
      </c>
      <c r="O18" s="11">
        <f>'Kiadások COFOG-onként'!T23</f>
        <v>250000</v>
      </c>
      <c r="P18" s="178"/>
      <c r="Q18" s="179"/>
      <c r="R18" s="4"/>
    </row>
    <row r="19" spans="1:256" s="188" customFormat="1" ht="15">
      <c r="A19" s="190" t="s">
        <v>34</v>
      </c>
      <c r="B19" s="184" t="s">
        <v>35</v>
      </c>
      <c r="C19" s="185">
        <f>SUM(C17:C18)</f>
        <v>30833</v>
      </c>
      <c r="D19" s="185">
        <f aca="true" t="shared" si="4" ref="D19:O19">SUM(D17:D18)</f>
        <v>30833</v>
      </c>
      <c r="E19" s="185">
        <f t="shared" si="4"/>
        <v>30833</v>
      </c>
      <c r="F19" s="185">
        <f t="shared" si="4"/>
        <v>30833</v>
      </c>
      <c r="G19" s="185">
        <f t="shared" si="4"/>
        <v>30833</v>
      </c>
      <c r="H19" s="185">
        <f t="shared" si="4"/>
        <v>30833</v>
      </c>
      <c r="I19" s="185">
        <f t="shared" si="4"/>
        <v>30833</v>
      </c>
      <c r="J19" s="185">
        <f t="shared" si="4"/>
        <v>30833</v>
      </c>
      <c r="K19" s="185">
        <f t="shared" si="4"/>
        <v>30833</v>
      </c>
      <c r="L19" s="185">
        <f t="shared" si="4"/>
        <v>30833</v>
      </c>
      <c r="M19" s="185">
        <f t="shared" si="4"/>
        <v>30833</v>
      </c>
      <c r="N19" s="185">
        <f t="shared" si="4"/>
        <v>30837</v>
      </c>
      <c r="O19" s="185">
        <f t="shared" si="4"/>
        <v>370000</v>
      </c>
      <c r="P19" s="178"/>
      <c r="Q19" s="186"/>
      <c r="R19" s="4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  <c r="IV19" s="187"/>
    </row>
    <row r="20" spans="1:18" ht="15">
      <c r="A20" s="189" t="s">
        <v>36</v>
      </c>
      <c r="B20" s="182" t="s">
        <v>37</v>
      </c>
      <c r="C20" s="58">
        <v>408333</v>
      </c>
      <c r="D20" s="58">
        <v>408333</v>
      </c>
      <c r="E20" s="58">
        <v>408333</v>
      </c>
      <c r="F20" s="58">
        <v>408333</v>
      </c>
      <c r="G20" s="58">
        <v>408333</v>
      </c>
      <c r="H20" s="58">
        <v>408333</v>
      </c>
      <c r="I20" s="58">
        <v>408333</v>
      </c>
      <c r="J20" s="58">
        <v>408333</v>
      </c>
      <c r="K20" s="58">
        <v>408333</v>
      </c>
      <c r="L20" s="58">
        <v>408333</v>
      </c>
      <c r="M20" s="58">
        <v>408333</v>
      </c>
      <c r="N20" s="58">
        <v>408337</v>
      </c>
      <c r="O20" s="11">
        <f>'Kiadások COFOG-onként'!T25</f>
        <v>4900000</v>
      </c>
      <c r="P20" s="178"/>
      <c r="Q20" s="179"/>
      <c r="R20" s="4"/>
    </row>
    <row r="21" spans="1:18" ht="15">
      <c r="A21" s="189" t="s">
        <v>38</v>
      </c>
      <c r="B21" s="182" t="s">
        <v>39</v>
      </c>
      <c r="C21" s="11">
        <v>81782</v>
      </c>
      <c r="D21" s="11">
        <v>81782</v>
      </c>
      <c r="E21" s="11">
        <v>81782</v>
      </c>
      <c r="F21" s="11">
        <v>81782</v>
      </c>
      <c r="G21" s="11">
        <v>81782</v>
      </c>
      <c r="H21" s="11">
        <v>81782</v>
      </c>
      <c r="I21" s="11">
        <v>81782</v>
      </c>
      <c r="J21" s="11">
        <v>81782</v>
      </c>
      <c r="K21" s="11">
        <v>81782</v>
      </c>
      <c r="L21" s="11">
        <v>81782</v>
      </c>
      <c r="M21" s="11">
        <v>81782</v>
      </c>
      <c r="N21" s="11">
        <v>81779</v>
      </c>
      <c r="O21" s="11">
        <f>'Kiadások COFOG-onként'!T26</f>
        <v>981381</v>
      </c>
      <c r="P21" s="178"/>
      <c r="Q21" s="179"/>
      <c r="R21" s="4"/>
    </row>
    <row r="22" spans="1:18" ht="15">
      <c r="A22" s="189" t="s">
        <v>40</v>
      </c>
      <c r="B22" s="182" t="s">
        <v>41</v>
      </c>
      <c r="C22" s="11">
        <v>291667</v>
      </c>
      <c r="D22" s="11">
        <v>291667</v>
      </c>
      <c r="E22" s="11">
        <v>291667</v>
      </c>
      <c r="F22" s="11">
        <v>291667</v>
      </c>
      <c r="G22" s="11">
        <v>291667</v>
      </c>
      <c r="H22" s="11">
        <v>291667</v>
      </c>
      <c r="I22" s="11">
        <v>291667</v>
      </c>
      <c r="J22" s="11">
        <v>291667</v>
      </c>
      <c r="K22" s="11">
        <v>291667</v>
      </c>
      <c r="L22" s="11">
        <v>291667</v>
      </c>
      <c r="M22" s="11">
        <v>291667</v>
      </c>
      <c r="N22" s="11">
        <v>291663</v>
      </c>
      <c r="O22" s="11">
        <f>'Kiadások COFOG-onként'!T27</f>
        <v>3500000</v>
      </c>
      <c r="P22" s="178"/>
      <c r="Q22" s="179"/>
      <c r="R22" s="4"/>
    </row>
    <row r="23" spans="1:18" ht="15">
      <c r="A23" s="189" t="s">
        <v>42</v>
      </c>
      <c r="B23" s="182" t="s">
        <v>43</v>
      </c>
      <c r="C23" s="11">
        <v>11667</v>
      </c>
      <c r="D23" s="11">
        <v>11667</v>
      </c>
      <c r="E23" s="11">
        <v>11667</v>
      </c>
      <c r="F23" s="11">
        <v>11667</v>
      </c>
      <c r="G23" s="11">
        <v>11667</v>
      </c>
      <c r="H23" s="11">
        <v>11667</v>
      </c>
      <c r="I23" s="11">
        <v>11667</v>
      </c>
      <c r="J23" s="11">
        <v>11667</v>
      </c>
      <c r="K23" s="11">
        <v>11667</v>
      </c>
      <c r="L23" s="11">
        <v>11667</v>
      </c>
      <c r="M23" s="11">
        <v>11667</v>
      </c>
      <c r="N23" s="11">
        <v>11663</v>
      </c>
      <c r="O23" s="11">
        <f>'Kiadások COFOG-onként'!T28</f>
        <v>140000</v>
      </c>
      <c r="P23" s="178"/>
      <c r="Q23" s="179"/>
      <c r="R23" s="4"/>
    </row>
    <row r="24" spans="1:18" ht="15">
      <c r="A24" s="189" t="s">
        <v>44</v>
      </c>
      <c r="B24" s="182" t="s">
        <v>45</v>
      </c>
      <c r="C24" s="11">
        <v>470000</v>
      </c>
      <c r="D24" s="11">
        <v>470000</v>
      </c>
      <c r="E24" s="11">
        <v>470000</v>
      </c>
      <c r="F24" s="11">
        <v>470000</v>
      </c>
      <c r="G24" s="11">
        <v>470000</v>
      </c>
      <c r="H24" s="11">
        <v>470000</v>
      </c>
      <c r="I24" s="11">
        <v>470000</v>
      </c>
      <c r="J24" s="11">
        <v>470000</v>
      </c>
      <c r="K24" s="11">
        <v>470000</v>
      </c>
      <c r="L24" s="11">
        <v>470000</v>
      </c>
      <c r="M24" s="11">
        <v>470000</v>
      </c>
      <c r="N24" s="11">
        <v>470000</v>
      </c>
      <c r="O24" s="11">
        <f>'Kiadások COFOG-onként'!T29</f>
        <v>5640000</v>
      </c>
      <c r="P24" s="178"/>
      <c r="Q24" s="179"/>
      <c r="R24" s="4"/>
    </row>
    <row r="25" spans="1:256" s="188" customFormat="1" ht="15">
      <c r="A25" s="190" t="s">
        <v>279</v>
      </c>
      <c r="B25" s="184" t="s">
        <v>47</v>
      </c>
      <c r="C25" s="185">
        <f>SUM(C20:C24)</f>
        <v>1263449</v>
      </c>
      <c r="D25" s="185">
        <f aca="true" t="shared" si="5" ref="D25:O25">SUM(D20:D24)</f>
        <v>1263449</v>
      </c>
      <c r="E25" s="185">
        <f t="shared" si="5"/>
        <v>1263449</v>
      </c>
      <c r="F25" s="185">
        <f t="shared" si="5"/>
        <v>1263449</v>
      </c>
      <c r="G25" s="185">
        <f t="shared" si="5"/>
        <v>1263449</v>
      </c>
      <c r="H25" s="185">
        <f t="shared" si="5"/>
        <v>1263449</v>
      </c>
      <c r="I25" s="185">
        <f t="shared" si="5"/>
        <v>1263449</v>
      </c>
      <c r="J25" s="185">
        <f t="shared" si="5"/>
        <v>1263449</v>
      </c>
      <c r="K25" s="185">
        <f t="shared" si="5"/>
        <v>1263449</v>
      </c>
      <c r="L25" s="185">
        <f t="shared" si="5"/>
        <v>1263449</v>
      </c>
      <c r="M25" s="185">
        <f t="shared" si="5"/>
        <v>1263449</v>
      </c>
      <c r="N25" s="185">
        <f t="shared" si="5"/>
        <v>1263442</v>
      </c>
      <c r="O25" s="185">
        <f t="shared" si="5"/>
        <v>15161381</v>
      </c>
      <c r="P25" s="178"/>
      <c r="Q25" s="186"/>
      <c r="R25" s="4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  <c r="IT25" s="187"/>
      <c r="IU25" s="187"/>
      <c r="IV25" s="187"/>
    </row>
    <row r="26" spans="1:18" ht="15">
      <c r="A26" s="189" t="s">
        <v>280</v>
      </c>
      <c r="B26" s="182" t="s">
        <v>185</v>
      </c>
      <c r="C26" s="11">
        <v>406164</v>
      </c>
      <c r="D26" s="11">
        <v>406164</v>
      </c>
      <c r="E26" s="11">
        <v>406164</v>
      </c>
      <c r="F26" s="11">
        <v>406164</v>
      </c>
      <c r="G26" s="11">
        <v>406164</v>
      </c>
      <c r="H26" s="11">
        <v>406164</v>
      </c>
      <c r="I26" s="11">
        <v>406164</v>
      </c>
      <c r="J26" s="11">
        <v>406164</v>
      </c>
      <c r="K26" s="11">
        <v>406164</v>
      </c>
      <c r="L26" s="11">
        <v>406164</v>
      </c>
      <c r="M26" s="11">
        <v>406164</v>
      </c>
      <c r="N26" s="11">
        <v>406169</v>
      </c>
      <c r="O26" s="11">
        <f>'Kiadások COFOG-onként'!T31</f>
        <v>4873973</v>
      </c>
      <c r="P26" s="178"/>
      <c r="Q26" s="179"/>
      <c r="R26" s="4"/>
    </row>
    <row r="27" spans="1:18" ht="15">
      <c r="A27" s="189" t="s">
        <v>187</v>
      </c>
      <c r="B27" s="182" t="s">
        <v>48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'Kiadások COFOG-onként'!T32</f>
        <v>0</v>
      </c>
      <c r="P27" s="178"/>
      <c r="Q27" s="179"/>
      <c r="R27" s="4"/>
    </row>
    <row r="28" spans="1:256" s="188" customFormat="1" ht="15">
      <c r="A28" s="190" t="s">
        <v>281</v>
      </c>
      <c r="B28" s="184" t="s">
        <v>49</v>
      </c>
      <c r="C28" s="185">
        <f>SUM(C26:C27)</f>
        <v>406164</v>
      </c>
      <c r="D28" s="185">
        <f aca="true" t="shared" si="6" ref="D28:N28">SUM(D26:D27)</f>
        <v>406164</v>
      </c>
      <c r="E28" s="185">
        <f t="shared" si="6"/>
        <v>406164</v>
      </c>
      <c r="F28" s="185">
        <f t="shared" si="6"/>
        <v>406164</v>
      </c>
      <c r="G28" s="185">
        <f t="shared" si="6"/>
        <v>406164</v>
      </c>
      <c r="H28" s="185">
        <f t="shared" si="6"/>
        <v>406164</v>
      </c>
      <c r="I28" s="185">
        <f t="shared" si="6"/>
        <v>406164</v>
      </c>
      <c r="J28" s="185">
        <f t="shared" si="6"/>
        <v>406164</v>
      </c>
      <c r="K28" s="185">
        <f t="shared" si="6"/>
        <v>406164</v>
      </c>
      <c r="L28" s="185">
        <f t="shared" si="6"/>
        <v>406164</v>
      </c>
      <c r="M28" s="185">
        <f t="shared" si="6"/>
        <v>406164</v>
      </c>
      <c r="N28" s="185">
        <f t="shared" si="6"/>
        <v>406169</v>
      </c>
      <c r="O28" s="185">
        <f>SUM(O26:O27)</f>
        <v>4873973</v>
      </c>
      <c r="P28" s="178"/>
      <c r="Q28" s="186"/>
      <c r="R28" s="4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  <c r="IV28" s="187"/>
    </row>
    <row r="29" spans="1:256" ht="15">
      <c r="A29" s="194" t="s">
        <v>50</v>
      </c>
      <c r="B29" s="192" t="s">
        <v>51</v>
      </c>
      <c r="C29" s="17">
        <f>C16+C19+C25+C28</f>
        <v>1958779</v>
      </c>
      <c r="D29" s="17">
        <f aca="true" t="shared" si="7" ref="D29:N29">D16+D19+D25+D28</f>
        <v>1958779</v>
      </c>
      <c r="E29" s="17">
        <f t="shared" si="7"/>
        <v>1958779</v>
      </c>
      <c r="F29" s="17">
        <f t="shared" si="7"/>
        <v>1958779</v>
      </c>
      <c r="G29" s="17">
        <f t="shared" si="7"/>
        <v>1958779</v>
      </c>
      <c r="H29" s="17">
        <f t="shared" si="7"/>
        <v>1958779</v>
      </c>
      <c r="I29" s="17">
        <f t="shared" si="7"/>
        <v>1958779</v>
      </c>
      <c r="J29" s="17">
        <f t="shared" si="7"/>
        <v>1958779</v>
      </c>
      <c r="K29" s="17">
        <f t="shared" si="7"/>
        <v>1958779</v>
      </c>
      <c r="L29" s="17">
        <f t="shared" si="7"/>
        <v>1958779</v>
      </c>
      <c r="M29" s="17">
        <f t="shared" si="7"/>
        <v>1958779</v>
      </c>
      <c r="N29" s="17">
        <f t="shared" si="7"/>
        <v>1958785</v>
      </c>
      <c r="O29" s="17">
        <f>O16+O19+O25+O28</f>
        <v>23505354</v>
      </c>
      <c r="P29" s="178"/>
      <c r="Q29" s="193"/>
      <c r="R29" s="4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18" ht="15">
      <c r="A30" s="195" t="s">
        <v>282</v>
      </c>
      <c r="B30" s="182" t="s">
        <v>53</v>
      </c>
      <c r="C30" s="11">
        <v>91667</v>
      </c>
      <c r="D30" s="11">
        <v>91667</v>
      </c>
      <c r="E30" s="11">
        <v>91667</v>
      </c>
      <c r="F30" s="11">
        <v>91667</v>
      </c>
      <c r="G30" s="11">
        <v>91667</v>
      </c>
      <c r="H30" s="11">
        <v>91667</v>
      </c>
      <c r="I30" s="11">
        <v>91667</v>
      </c>
      <c r="J30" s="11">
        <v>91667</v>
      </c>
      <c r="K30" s="11">
        <v>91667</v>
      </c>
      <c r="L30" s="11">
        <v>91667</v>
      </c>
      <c r="M30" s="11">
        <v>91667</v>
      </c>
      <c r="N30" s="11">
        <v>91663</v>
      </c>
      <c r="O30" s="11">
        <f>'Kiadások COFOG-onként'!T35</f>
        <v>1100000</v>
      </c>
      <c r="P30" s="178"/>
      <c r="Q30" s="179"/>
      <c r="R30" s="4"/>
    </row>
    <row r="31" spans="1:256" ht="15">
      <c r="A31" s="196" t="s">
        <v>54</v>
      </c>
      <c r="B31" s="192" t="s">
        <v>55</v>
      </c>
      <c r="C31" s="17">
        <f>SUM(C30)</f>
        <v>91667</v>
      </c>
      <c r="D31" s="17">
        <f aca="true" t="shared" si="8" ref="D31:O31">SUM(D30)</f>
        <v>91667</v>
      </c>
      <c r="E31" s="17">
        <f t="shared" si="8"/>
        <v>91667</v>
      </c>
      <c r="F31" s="17">
        <f t="shared" si="8"/>
        <v>91667</v>
      </c>
      <c r="G31" s="17">
        <f t="shared" si="8"/>
        <v>91667</v>
      </c>
      <c r="H31" s="17">
        <f t="shared" si="8"/>
        <v>91667</v>
      </c>
      <c r="I31" s="17">
        <f t="shared" si="8"/>
        <v>91667</v>
      </c>
      <c r="J31" s="17">
        <f t="shared" si="8"/>
        <v>91667</v>
      </c>
      <c r="K31" s="17">
        <f t="shared" si="8"/>
        <v>91667</v>
      </c>
      <c r="L31" s="17">
        <f t="shared" si="8"/>
        <v>91667</v>
      </c>
      <c r="M31" s="17">
        <f t="shared" si="8"/>
        <v>91667</v>
      </c>
      <c r="N31" s="17">
        <f t="shared" si="8"/>
        <v>91663</v>
      </c>
      <c r="O31" s="17">
        <f t="shared" si="8"/>
        <v>1100000</v>
      </c>
      <c r="P31" s="178"/>
      <c r="Q31" s="193"/>
      <c r="R31" s="4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18" ht="15">
      <c r="A32" s="195" t="s">
        <v>283</v>
      </c>
      <c r="B32" s="182" t="s">
        <v>248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>'Kiadások COFOG-onként'!T37</f>
        <v>0</v>
      </c>
      <c r="P32" s="178"/>
      <c r="Q32" s="179"/>
      <c r="R32" s="4"/>
    </row>
    <row r="33" spans="1:18" ht="15">
      <c r="A33" s="197" t="s">
        <v>56</v>
      </c>
      <c r="B33" s="182" t="s">
        <v>57</v>
      </c>
      <c r="C33" s="11">
        <v>16667</v>
      </c>
      <c r="D33" s="11">
        <v>16667</v>
      </c>
      <c r="E33" s="11">
        <v>16667</v>
      </c>
      <c r="F33" s="11">
        <v>16667</v>
      </c>
      <c r="G33" s="11">
        <v>16667</v>
      </c>
      <c r="H33" s="11">
        <v>16667</v>
      </c>
      <c r="I33" s="11">
        <v>16667</v>
      </c>
      <c r="J33" s="11">
        <v>16667</v>
      </c>
      <c r="K33" s="11">
        <v>16667</v>
      </c>
      <c r="L33" s="11">
        <v>16667</v>
      </c>
      <c r="M33" s="11">
        <v>16667</v>
      </c>
      <c r="N33" s="11">
        <v>16663</v>
      </c>
      <c r="O33" s="11">
        <f>'Kiadások COFOG-onként'!T38</f>
        <v>200000</v>
      </c>
      <c r="P33" s="178"/>
      <c r="Q33" s="179"/>
      <c r="R33" s="4"/>
    </row>
    <row r="34" spans="1:18" ht="15">
      <c r="A34" s="197" t="s">
        <v>58</v>
      </c>
      <c r="B34" s="182" t="s">
        <v>59</v>
      </c>
      <c r="C34" s="11">
        <v>59500</v>
      </c>
      <c r="D34" s="11">
        <v>59500</v>
      </c>
      <c r="E34" s="11">
        <v>59500</v>
      </c>
      <c r="F34" s="11">
        <v>59500</v>
      </c>
      <c r="G34" s="11">
        <v>59500</v>
      </c>
      <c r="H34" s="11">
        <v>59500</v>
      </c>
      <c r="I34" s="11">
        <v>59500</v>
      </c>
      <c r="J34" s="11">
        <v>59500</v>
      </c>
      <c r="K34" s="11">
        <v>59500</v>
      </c>
      <c r="L34" s="11">
        <v>59500</v>
      </c>
      <c r="M34" s="11">
        <v>59500</v>
      </c>
      <c r="N34" s="11">
        <v>59500</v>
      </c>
      <c r="O34" s="11">
        <f>'Kiadások COFOG-onként'!T39</f>
        <v>814000</v>
      </c>
      <c r="P34" s="178"/>
      <c r="Q34" s="179"/>
      <c r="R34" s="4"/>
    </row>
    <row r="35" spans="1:18" ht="15">
      <c r="A35" s="198" t="s">
        <v>60</v>
      </c>
      <c r="B35" s="182" t="s">
        <v>297</v>
      </c>
      <c r="C35" s="11">
        <v>1748119</v>
      </c>
      <c r="D35" s="11">
        <v>1748119</v>
      </c>
      <c r="E35" s="11">
        <v>1748119</v>
      </c>
      <c r="F35" s="11">
        <v>1748119</v>
      </c>
      <c r="G35" s="11">
        <v>1748119</v>
      </c>
      <c r="H35" s="11">
        <v>1748119</v>
      </c>
      <c r="I35" s="11">
        <v>1748119</v>
      </c>
      <c r="J35" s="11">
        <v>1748119</v>
      </c>
      <c r="K35" s="11">
        <v>1748119</v>
      </c>
      <c r="L35" s="11">
        <v>1748119</v>
      </c>
      <c r="M35" s="11">
        <v>1748119</v>
      </c>
      <c r="N35" s="11">
        <v>1748124</v>
      </c>
      <c r="O35" s="11">
        <f>'Kiadások COFOG-onként'!T40</f>
        <v>20977433</v>
      </c>
      <c r="P35" s="178"/>
      <c r="Q35" s="179"/>
      <c r="R35" s="4"/>
    </row>
    <row r="36" spans="1:256" ht="15">
      <c r="A36" s="196" t="s">
        <v>62</v>
      </c>
      <c r="B36" s="192" t="s">
        <v>63</v>
      </c>
      <c r="C36" s="17">
        <f>SUM(C32:C35)</f>
        <v>1824286</v>
      </c>
      <c r="D36" s="17">
        <f aca="true" t="shared" si="9" ref="D36:O36">SUM(D32:D35)</f>
        <v>1824286</v>
      </c>
      <c r="E36" s="17">
        <f t="shared" si="9"/>
        <v>1824286</v>
      </c>
      <c r="F36" s="17">
        <f t="shared" si="9"/>
        <v>1824286</v>
      </c>
      <c r="G36" s="17">
        <f t="shared" si="9"/>
        <v>1824286</v>
      </c>
      <c r="H36" s="17">
        <f t="shared" si="9"/>
        <v>1824286</v>
      </c>
      <c r="I36" s="17">
        <f t="shared" si="9"/>
        <v>1824286</v>
      </c>
      <c r="J36" s="17">
        <f t="shared" si="9"/>
        <v>1824286</v>
      </c>
      <c r="K36" s="17">
        <f t="shared" si="9"/>
        <v>1824286</v>
      </c>
      <c r="L36" s="17">
        <f t="shared" si="9"/>
        <v>1824286</v>
      </c>
      <c r="M36" s="17">
        <f t="shared" si="9"/>
        <v>1824286</v>
      </c>
      <c r="N36" s="17">
        <f t="shared" si="9"/>
        <v>1824287</v>
      </c>
      <c r="O36" s="17">
        <f t="shared" si="9"/>
        <v>21991433</v>
      </c>
      <c r="P36" s="178"/>
      <c r="Q36" s="193"/>
      <c r="R36" s="4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5">
      <c r="A37" s="199" t="s">
        <v>64</v>
      </c>
      <c r="B37" s="200"/>
      <c r="C37" s="201">
        <f>SUM(C12+C13+C29+C31+C36)</f>
        <v>4870402</v>
      </c>
      <c r="D37" s="201">
        <f aca="true" t="shared" si="10" ref="D37:O37">SUM(D12+D13+D29+D31+D36)</f>
        <v>4870402</v>
      </c>
      <c r="E37" s="201">
        <f t="shared" si="10"/>
        <v>4870402</v>
      </c>
      <c r="F37" s="201">
        <f t="shared" si="10"/>
        <v>4870402</v>
      </c>
      <c r="G37" s="201">
        <f t="shared" si="10"/>
        <v>4870402</v>
      </c>
      <c r="H37" s="201">
        <f t="shared" si="10"/>
        <v>4870402</v>
      </c>
      <c r="I37" s="201">
        <f t="shared" si="10"/>
        <v>4870402</v>
      </c>
      <c r="J37" s="201">
        <f t="shared" si="10"/>
        <v>4870402</v>
      </c>
      <c r="K37" s="201">
        <f t="shared" si="10"/>
        <v>4870402</v>
      </c>
      <c r="L37" s="201">
        <f t="shared" si="10"/>
        <v>4870402</v>
      </c>
      <c r="M37" s="201">
        <f t="shared" si="10"/>
        <v>4870402</v>
      </c>
      <c r="N37" s="201">
        <f t="shared" si="10"/>
        <v>4870406</v>
      </c>
      <c r="O37" s="201">
        <f t="shared" si="10"/>
        <v>58544828</v>
      </c>
      <c r="P37" s="178"/>
      <c r="Q37" s="202"/>
      <c r="R37" s="4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  <c r="FX37" s="203"/>
      <c r="FY37" s="203"/>
      <c r="FZ37" s="203"/>
      <c r="GA37" s="203"/>
      <c r="GB37" s="203"/>
      <c r="GC37" s="203"/>
      <c r="GD37" s="203"/>
      <c r="GE37" s="203"/>
      <c r="GF37" s="203"/>
      <c r="GG37" s="203"/>
      <c r="GH37" s="203"/>
      <c r="GI37" s="203"/>
      <c r="GJ37" s="203"/>
      <c r="GK37" s="203"/>
      <c r="GL37" s="203"/>
      <c r="GM37" s="203"/>
      <c r="GN37" s="203"/>
      <c r="GO37" s="203"/>
      <c r="GP37" s="203"/>
      <c r="GQ37" s="203"/>
      <c r="GR37" s="203"/>
      <c r="GS37" s="203"/>
      <c r="GT37" s="203"/>
      <c r="GU37" s="203"/>
      <c r="GV37" s="203"/>
      <c r="GW37" s="203"/>
      <c r="GX37" s="203"/>
      <c r="GY37" s="203"/>
      <c r="GZ37" s="203"/>
      <c r="HA37" s="203"/>
      <c r="HB37" s="203"/>
      <c r="HC37" s="203"/>
      <c r="HD37" s="203"/>
      <c r="HE37" s="203"/>
      <c r="HF37" s="203"/>
      <c r="HG37" s="203"/>
      <c r="HH37" s="203"/>
      <c r="HI37" s="203"/>
      <c r="HJ37" s="203"/>
      <c r="HK37" s="203"/>
      <c r="HL37" s="203"/>
      <c r="HM37" s="203"/>
      <c r="HN37" s="203"/>
      <c r="HO37" s="203"/>
      <c r="HP37" s="203"/>
      <c r="HQ37" s="203"/>
      <c r="HR37" s="203"/>
      <c r="HS37" s="203"/>
      <c r="HT37" s="203"/>
      <c r="HU37" s="203"/>
      <c r="HV37" s="203"/>
      <c r="HW37" s="203"/>
      <c r="HX37" s="203"/>
      <c r="HY37" s="203"/>
      <c r="HZ37" s="203"/>
      <c r="IA37" s="203"/>
      <c r="IB37" s="203"/>
      <c r="IC37" s="203"/>
      <c r="ID37" s="203"/>
      <c r="IE37" s="203"/>
      <c r="IF37" s="203"/>
      <c r="IG37" s="203"/>
      <c r="IH37" s="203"/>
      <c r="II37" s="203"/>
      <c r="IJ37" s="203"/>
      <c r="IK37" s="203"/>
      <c r="IL37" s="203"/>
      <c r="IM37" s="203"/>
      <c r="IN37" s="203"/>
      <c r="IO37" s="203"/>
      <c r="IP37" s="203"/>
      <c r="IQ37" s="203"/>
      <c r="IR37" s="203"/>
      <c r="IS37" s="203"/>
      <c r="IT37" s="203"/>
      <c r="IU37" s="203"/>
      <c r="IV37" s="203"/>
    </row>
    <row r="38" spans="1:18" ht="15">
      <c r="A38" s="204" t="s">
        <v>65</v>
      </c>
      <c r="B38" s="182" t="s">
        <v>66</v>
      </c>
      <c r="C38" s="11">
        <v>250000</v>
      </c>
      <c r="D38" s="11">
        <v>250000</v>
      </c>
      <c r="E38" s="11">
        <v>250000</v>
      </c>
      <c r="F38" s="11">
        <v>250000</v>
      </c>
      <c r="G38" s="11">
        <v>250000</v>
      </c>
      <c r="H38" s="11">
        <v>250000</v>
      </c>
      <c r="I38" s="11">
        <v>250000</v>
      </c>
      <c r="J38" s="11">
        <v>250000</v>
      </c>
      <c r="K38" s="11">
        <v>250000</v>
      </c>
      <c r="L38" s="11">
        <v>250000</v>
      </c>
      <c r="M38" s="11">
        <v>250000</v>
      </c>
      <c r="N38" s="11">
        <v>250000</v>
      </c>
      <c r="O38" s="11">
        <f>'Kiadások COFOG-onként'!T42</f>
        <v>3000000</v>
      </c>
      <c r="P38" s="178"/>
      <c r="Q38" s="179"/>
      <c r="R38" s="4"/>
    </row>
    <row r="39" spans="1:18" ht="15">
      <c r="A39" s="204" t="s">
        <v>68</v>
      </c>
      <c r="B39" s="182" t="s">
        <v>69</v>
      </c>
      <c r="C39" s="11">
        <v>50000</v>
      </c>
      <c r="D39" s="11">
        <v>50000</v>
      </c>
      <c r="E39" s="11">
        <v>50000</v>
      </c>
      <c r="F39" s="11">
        <v>50000</v>
      </c>
      <c r="G39" s="11">
        <v>50000</v>
      </c>
      <c r="H39" s="11">
        <v>50000</v>
      </c>
      <c r="I39" s="11">
        <v>50000</v>
      </c>
      <c r="J39" s="11">
        <v>50000</v>
      </c>
      <c r="K39" s="11">
        <v>50000</v>
      </c>
      <c r="L39" s="11">
        <v>50000</v>
      </c>
      <c r="M39" s="11">
        <v>50000</v>
      </c>
      <c r="N39" s="11">
        <v>50000</v>
      </c>
      <c r="O39" s="11">
        <f>'Kiadások COFOG-onként'!T44</f>
        <v>600000</v>
      </c>
      <c r="P39" s="178"/>
      <c r="Q39" s="179"/>
      <c r="R39" s="4"/>
    </row>
    <row r="40" spans="1:18" ht="15">
      <c r="A40" s="205" t="s">
        <v>70</v>
      </c>
      <c r="B40" s="182" t="s">
        <v>71</v>
      </c>
      <c r="C40" s="11">
        <v>81000</v>
      </c>
      <c r="D40" s="11">
        <v>81000</v>
      </c>
      <c r="E40" s="11">
        <v>81000</v>
      </c>
      <c r="F40" s="11">
        <v>81000</v>
      </c>
      <c r="G40" s="11">
        <v>81000</v>
      </c>
      <c r="H40" s="11">
        <v>81000</v>
      </c>
      <c r="I40" s="11">
        <v>81000</v>
      </c>
      <c r="J40" s="11">
        <v>81000</v>
      </c>
      <c r="K40" s="11">
        <v>81000</v>
      </c>
      <c r="L40" s="11">
        <v>81000</v>
      </c>
      <c r="M40" s="11">
        <v>81000</v>
      </c>
      <c r="N40" s="11">
        <v>81000</v>
      </c>
      <c r="O40" s="11">
        <f>'Kiadások COFOG-onként'!T45</f>
        <v>972000</v>
      </c>
      <c r="P40" s="178"/>
      <c r="Q40" s="179"/>
      <c r="R40" s="4"/>
    </row>
    <row r="41" spans="1:256" ht="15">
      <c r="A41" s="206" t="s">
        <v>72</v>
      </c>
      <c r="B41" s="192" t="s">
        <v>73</v>
      </c>
      <c r="C41" s="17">
        <f>SUM(C38:C40)</f>
        <v>381000</v>
      </c>
      <c r="D41" s="17">
        <f aca="true" t="shared" si="11" ref="D41:O41">SUM(D38:D40)</f>
        <v>381000</v>
      </c>
      <c r="E41" s="17">
        <f t="shared" si="11"/>
        <v>381000</v>
      </c>
      <c r="F41" s="17">
        <f t="shared" si="11"/>
        <v>381000</v>
      </c>
      <c r="G41" s="17">
        <f t="shared" si="11"/>
        <v>381000</v>
      </c>
      <c r="H41" s="17">
        <f t="shared" si="11"/>
        <v>381000</v>
      </c>
      <c r="I41" s="17">
        <f t="shared" si="11"/>
        <v>381000</v>
      </c>
      <c r="J41" s="17">
        <f t="shared" si="11"/>
        <v>381000</v>
      </c>
      <c r="K41" s="17">
        <f t="shared" si="11"/>
        <v>381000</v>
      </c>
      <c r="L41" s="17">
        <f t="shared" si="11"/>
        <v>381000</v>
      </c>
      <c r="M41" s="17">
        <f t="shared" si="11"/>
        <v>381000</v>
      </c>
      <c r="N41" s="17">
        <f t="shared" si="11"/>
        <v>381000</v>
      </c>
      <c r="O41" s="17">
        <f t="shared" si="11"/>
        <v>4572000</v>
      </c>
      <c r="P41" s="178"/>
      <c r="Q41" s="193"/>
      <c r="R41" s="4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18" ht="15">
      <c r="A42" s="195" t="s">
        <v>74</v>
      </c>
      <c r="B42" s="182" t="s">
        <v>75</v>
      </c>
      <c r="C42" s="11">
        <v>3011897</v>
      </c>
      <c r="D42" s="11">
        <v>3011897</v>
      </c>
      <c r="E42" s="11">
        <v>3011897</v>
      </c>
      <c r="F42" s="11">
        <v>3011897</v>
      </c>
      <c r="G42" s="11">
        <v>3011897</v>
      </c>
      <c r="H42" s="11">
        <v>3011897</v>
      </c>
      <c r="I42" s="11">
        <v>3011897</v>
      </c>
      <c r="J42" s="11">
        <v>3011897</v>
      </c>
      <c r="K42" s="11">
        <v>3011897</v>
      </c>
      <c r="L42" s="11">
        <v>3011897</v>
      </c>
      <c r="M42" s="11">
        <v>3011897</v>
      </c>
      <c r="N42" s="11">
        <v>3011893</v>
      </c>
      <c r="O42" s="11">
        <f>'Kiadások COFOG-onként'!T47</f>
        <v>36142760</v>
      </c>
      <c r="P42" s="178"/>
      <c r="Q42" s="179"/>
      <c r="R42" s="4"/>
    </row>
    <row r="43" spans="1:18" ht="15">
      <c r="A43" s="195" t="s">
        <v>78</v>
      </c>
      <c r="B43" s="182" t="s">
        <v>77</v>
      </c>
      <c r="C43" s="11">
        <v>813212</v>
      </c>
      <c r="D43" s="11">
        <v>813212</v>
      </c>
      <c r="E43" s="11">
        <v>813212</v>
      </c>
      <c r="F43" s="11">
        <v>813212</v>
      </c>
      <c r="G43" s="11">
        <v>813212</v>
      </c>
      <c r="H43" s="11">
        <v>813212</v>
      </c>
      <c r="I43" s="11">
        <v>813212</v>
      </c>
      <c r="J43" s="11">
        <v>813212</v>
      </c>
      <c r="K43" s="11">
        <v>813212</v>
      </c>
      <c r="L43" s="11">
        <v>813212</v>
      </c>
      <c r="M43" s="11">
        <v>813212</v>
      </c>
      <c r="N43" s="11">
        <v>813214</v>
      </c>
      <c r="O43" s="11">
        <f>'Kiadások COFOG-onként'!T48</f>
        <v>9758546</v>
      </c>
      <c r="P43" s="178"/>
      <c r="Q43" s="179"/>
      <c r="R43" s="4"/>
    </row>
    <row r="44" spans="1:256" ht="15">
      <c r="A44" s="196" t="s">
        <v>79</v>
      </c>
      <c r="B44" s="192" t="s">
        <v>80</v>
      </c>
      <c r="C44" s="17">
        <f>SUM(C42:C43)</f>
        <v>3825109</v>
      </c>
      <c r="D44" s="17">
        <f aca="true" t="shared" si="12" ref="D44:O44">SUM(D42:D43)</f>
        <v>3825109</v>
      </c>
      <c r="E44" s="17">
        <f t="shared" si="12"/>
        <v>3825109</v>
      </c>
      <c r="F44" s="17">
        <f t="shared" si="12"/>
        <v>3825109</v>
      </c>
      <c r="G44" s="17">
        <f t="shared" si="12"/>
        <v>3825109</v>
      </c>
      <c r="H44" s="17">
        <f t="shared" si="12"/>
        <v>3825109</v>
      </c>
      <c r="I44" s="17">
        <f t="shared" si="12"/>
        <v>3825109</v>
      </c>
      <c r="J44" s="17">
        <f t="shared" si="12"/>
        <v>3825109</v>
      </c>
      <c r="K44" s="17">
        <f t="shared" si="12"/>
        <v>3825109</v>
      </c>
      <c r="L44" s="17">
        <f t="shared" si="12"/>
        <v>3825109</v>
      </c>
      <c r="M44" s="17">
        <f t="shared" si="12"/>
        <v>3825109</v>
      </c>
      <c r="N44" s="17">
        <f t="shared" si="12"/>
        <v>3825107</v>
      </c>
      <c r="O44" s="17">
        <f t="shared" si="12"/>
        <v>45901306</v>
      </c>
      <c r="P44" s="178"/>
      <c r="Q44" s="193"/>
      <c r="R44" s="4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5">
      <c r="A45" s="196" t="s">
        <v>284</v>
      </c>
      <c r="B45" s="192" t="s">
        <v>243</v>
      </c>
      <c r="C45" s="17">
        <v>66667</v>
      </c>
      <c r="D45" s="17">
        <v>66667</v>
      </c>
      <c r="E45" s="17">
        <v>66667</v>
      </c>
      <c r="F45" s="17">
        <v>66667</v>
      </c>
      <c r="G45" s="17">
        <v>66667</v>
      </c>
      <c r="H45" s="17">
        <v>66667</v>
      </c>
      <c r="I45" s="17">
        <v>66667</v>
      </c>
      <c r="J45" s="17">
        <v>66667</v>
      </c>
      <c r="K45" s="17">
        <v>66667</v>
      </c>
      <c r="L45" s="17">
        <v>66667</v>
      </c>
      <c r="M45" s="17">
        <v>66667</v>
      </c>
      <c r="N45" s="17">
        <v>66663</v>
      </c>
      <c r="O45" s="17">
        <f>'Kiadások COFOG-onként'!T50</f>
        <v>800000</v>
      </c>
      <c r="P45" s="178"/>
      <c r="Q45" s="193"/>
      <c r="R45" s="4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5">
      <c r="A46" s="199" t="s">
        <v>83</v>
      </c>
      <c r="B46" s="200"/>
      <c r="C46" s="201">
        <f>SUM(C41+C44+C45)</f>
        <v>4272776</v>
      </c>
      <c r="D46" s="201">
        <f aca="true" t="shared" si="13" ref="D46:N46">SUM(D41+D44+D45)</f>
        <v>4272776</v>
      </c>
      <c r="E46" s="201">
        <f t="shared" si="13"/>
        <v>4272776</v>
      </c>
      <c r="F46" s="201">
        <f t="shared" si="13"/>
        <v>4272776</v>
      </c>
      <c r="G46" s="201">
        <f t="shared" si="13"/>
        <v>4272776</v>
      </c>
      <c r="H46" s="201">
        <f t="shared" si="13"/>
        <v>4272776</v>
      </c>
      <c r="I46" s="201">
        <f t="shared" si="13"/>
        <v>4272776</v>
      </c>
      <c r="J46" s="201">
        <f t="shared" si="13"/>
        <v>4272776</v>
      </c>
      <c r="K46" s="201">
        <f t="shared" si="13"/>
        <v>4272776</v>
      </c>
      <c r="L46" s="201">
        <f t="shared" si="13"/>
        <v>4272776</v>
      </c>
      <c r="M46" s="201">
        <f t="shared" si="13"/>
        <v>4272776</v>
      </c>
      <c r="N46" s="201">
        <f t="shared" si="13"/>
        <v>4272770</v>
      </c>
      <c r="O46" s="201">
        <f>SUM(O41+O44+O45)</f>
        <v>51273306</v>
      </c>
      <c r="P46" s="178"/>
      <c r="Q46" s="202"/>
      <c r="R46" s="4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  <c r="FF46" s="203"/>
      <c r="FG46" s="203"/>
      <c r="FH46" s="203"/>
      <c r="FI46" s="203"/>
      <c r="FJ46" s="203"/>
      <c r="FK46" s="203"/>
      <c r="FL46" s="203"/>
      <c r="FM46" s="203"/>
      <c r="FN46" s="203"/>
      <c r="FO46" s="203"/>
      <c r="FP46" s="203"/>
      <c r="FQ46" s="203"/>
      <c r="FR46" s="203"/>
      <c r="FS46" s="203"/>
      <c r="FT46" s="203"/>
      <c r="FU46" s="203"/>
      <c r="FV46" s="203"/>
      <c r="FW46" s="203"/>
      <c r="FX46" s="203"/>
      <c r="FY46" s="203"/>
      <c r="FZ46" s="203"/>
      <c r="GA46" s="203"/>
      <c r="GB46" s="203"/>
      <c r="GC46" s="203"/>
      <c r="GD46" s="203"/>
      <c r="GE46" s="203"/>
      <c r="GF46" s="203"/>
      <c r="GG46" s="203"/>
      <c r="GH46" s="203"/>
      <c r="GI46" s="203"/>
      <c r="GJ46" s="203"/>
      <c r="GK46" s="203"/>
      <c r="GL46" s="203"/>
      <c r="GM46" s="203"/>
      <c r="GN46" s="203"/>
      <c r="GO46" s="203"/>
      <c r="GP46" s="203"/>
      <c r="GQ46" s="203"/>
      <c r="GR46" s="203"/>
      <c r="GS46" s="203"/>
      <c r="GT46" s="203"/>
      <c r="GU46" s="203"/>
      <c r="GV46" s="203"/>
      <c r="GW46" s="203"/>
      <c r="GX46" s="203"/>
      <c r="GY46" s="203"/>
      <c r="GZ46" s="203"/>
      <c r="HA46" s="203"/>
      <c r="HB46" s="203"/>
      <c r="HC46" s="203"/>
      <c r="HD46" s="203"/>
      <c r="HE46" s="203"/>
      <c r="HF46" s="203"/>
      <c r="HG46" s="203"/>
      <c r="HH46" s="203"/>
      <c r="HI46" s="203"/>
      <c r="HJ46" s="203"/>
      <c r="HK46" s="203"/>
      <c r="HL46" s="203"/>
      <c r="HM46" s="203"/>
      <c r="HN46" s="203"/>
      <c r="HO46" s="203"/>
      <c r="HP46" s="203"/>
      <c r="HQ46" s="203"/>
      <c r="HR46" s="203"/>
      <c r="HS46" s="203"/>
      <c r="HT46" s="203"/>
      <c r="HU46" s="203"/>
      <c r="HV46" s="203"/>
      <c r="HW46" s="203"/>
      <c r="HX46" s="203"/>
      <c r="HY46" s="203"/>
      <c r="HZ46" s="203"/>
      <c r="IA46" s="203"/>
      <c r="IB46" s="203"/>
      <c r="IC46" s="203"/>
      <c r="ID46" s="203"/>
      <c r="IE46" s="203"/>
      <c r="IF46" s="203"/>
      <c r="IG46" s="203"/>
      <c r="IH46" s="203"/>
      <c r="II46" s="203"/>
      <c r="IJ46" s="203"/>
      <c r="IK46" s="203"/>
      <c r="IL46" s="203"/>
      <c r="IM46" s="203"/>
      <c r="IN46" s="203"/>
      <c r="IO46" s="203"/>
      <c r="IP46" s="203"/>
      <c r="IQ46" s="203"/>
      <c r="IR46" s="203"/>
      <c r="IS46" s="203"/>
      <c r="IT46" s="203"/>
      <c r="IU46" s="203"/>
      <c r="IV46" s="203"/>
    </row>
    <row r="47" spans="1:256" ht="15">
      <c r="A47" s="207" t="s">
        <v>84</v>
      </c>
      <c r="B47" s="33" t="s">
        <v>85</v>
      </c>
      <c r="C47" s="43">
        <f>SUM(C37+C46)</f>
        <v>9143178</v>
      </c>
      <c r="D47" s="43">
        <f aca="true" t="shared" si="14" ref="D47:O47">SUM(D37+D46)</f>
        <v>9143178</v>
      </c>
      <c r="E47" s="43">
        <f t="shared" si="14"/>
        <v>9143178</v>
      </c>
      <c r="F47" s="43">
        <f t="shared" si="14"/>
        <v>9143178</v>
      </c>
      <c r="G47" s="43">
        <f t="shared" si="14"/>
        <v>9143178</v>
      </c>
      <c r="H47" s="43">
        <f t="shared" si="14"/>
        <v>9143178</v>
      </c>
      <c r="I47" s="43">
        <f t="shared" si="14"/>
        <v>9143178</v>
      </c>
      <c r="J47" s="43">
        <f t="shared" si="14"/>
        <v>9143178</v>
      </c>
      <c r="K47" s="43">
        <f t="shared" si="14"/>
        <v>9143178</v>
      </c>
      <c r="L47" s="43">
        <f t="shared" si="14"/>
        <v>9143178</v>
      </c>
      <c r="M47" s="43">
        <f t="shared" si="14"/>
        <v>9143178</v>
      </c>
      <c r="N47" s="43">
        <f t="shared" si="14"/>
        <v>9143176</v>
      </c>
      <c r="O47" s="43">
        <f t="shared" si="14"/>
        <v>109818134</v>
      </c>
      <c r="P47" s="178"/>
      <c r="Q47" s="179"/>
      <c r="R47" s="4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8"/>
      <c r="FH47" s="208"/>
      <c r="FI47" s="208"/>
      <c r="FJ47" s="208"/>
      <c r="FK47" s="208"/>
      <c r="FL47" s="208"/>
      <c r="FM47" s="208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08"/>
      <c r="GA47" s="208"/>
      <c r="GB47" s="208"/>
      <c r="GC47" s="208"/>
      <c r="GD47" s="208"/>
      <c r="GE47" s="208"/>
      <c r="GF47" s="208"/>
      <c r="GG47" s="208"/>
      <c r="GH47" s="208"/>
      <c r="GI47" s="208"/>
      <c r="GJ47" s="208"/>
      <c r="GK47" s="208"/>
      <c r="GL47" s="208"/>
      <c r="GM47" s="208"/>
      <c r="GN47" s="208"/>
      <c r="GO47" s="208"/>
      <c r="GP47" s="208"/>
      <c r="GQ47" s="208"/>
      <c r="GR47" s="208"/>
      <c r="GS47" s="208"/>
      <c r="GT47" s="208"/>
      <c r="GU47" s="208"/>
      <c r="GV47" s="208"/>
      <c r="GW47" s="208"/>
      <c r="GX47" s="208"/>
      <c r="GY47" s="208"/>
      <c r="GZ47" s="208"/>
      <c r="HA47" s="208"/>
      <c r="HB47" s="208"/>
      <c r="HC47" s="208"/>
      <c r="HD47" s="208"/>
      <c r="HE47" s="208"/>
      <c r="HF47" s="208"/>
      <c r="HG47" s="208"/>
      <c r="HH47" s="208"/>
      <c r="HI47" s="208"/>
      <c r="HJ47" s="208"/>
      <c r="HK47" s="208"/>
      <c r="HL47" s="208"/>
      <c r="HM47" s="208"/>
      <c r="HN47" s="208"/>
      <c r="HO47" s="208"/>
      <c r="HP47" s="208"/>
      <c r="HQ47" s="208"/>
      <c r="HR47" s="208"/>
      <c r="HS47" s="208"/>
      <c r="HT47" s="208"/>
      <c r="HU47" s="208"/>
      <c r="HV47" s="208"/>
      <c r="HW47" s="208"/>
      <c r="HX47" s="208"/>
      <c r="HY47" s="208"/>
      <c r="HZ47" s="208"/>
      <c r="IA47" s="208"/>
      <c r="IB47" s="208"/>
      <c r="IC47" s="208"/>
      <c r="ID47" s="208"/>
      <c r="IE47" s="208"/>
      <c r="IF47" s="208"/>
      <c r="IG47" s="208"/>
      <c r="IH47" s="208"/>
      <c r="II47" s="208"/>
      <c r="IJ47" s="208"/>
      <c r="IK47" s="208"/>
      <c r="IL47" s="208"/>
      <c r="IM47" s="208"/>
      <c r="IN47" s="208"/>
      <c r="IO47" s="208"/>
      <c r="IP47" s="208"/>
      <c r="IQ47" s="208"/>
      <c r="IR47" s="208"/>
      <c r="IS47" s="208"/>
      <c r="IT47" s="208"/>
      <c r="IU47" s="208"/>
      <c r="IV47" s="208"/>
    </row>
    <row r="48" spans="1:256" ht="15">
      <c r="A48" s="209" t="s">
        <v>88</v>
      </c>
      <c r="B48" s="210" t="s">
        <v>87</v>
      </c>
      <c r="C48" s="211">
        <v>1116278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1">
        <f>'Kiadások COFOG-onként'!T52</f>
        <v>1116278</v>
      </c>
      <c r="P48" s="178"/>
      <c r="Q48" s="179"/>
      <c r="R48" s="4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ht="15">
      <c r="A49" s="212" t="s">
        <v>90</v>
      </c>
      <c r="B49" s="213" t="s">
        <v>89</v>
      </c>
      <c r="C49" s="43">
        <v>1116278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17">
        <f>SUM(O48)</f>
        <v>1116278</v>
      </c>
      <c r="P49" s="178"/>
      <c r="Q49" s="193"/>
      <c r="R49" s="4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08"/>
      <c r="GA49" s="208"/>
      <c r="GB49" s="208"/>
      <c r="GC49" s="208"/>
      <c r="GD49" s="208"/>
      <c r="GE49" s="208"/>
      <c r="GF49" s="208"/>
      <c r="GG49" s="208"/>
      <c r="GH49" s="208"/>
      <c r="GI49" s="208"/>
      <c r="GJ49" s="208"/>
      <c r="GK49" s="208"/>
      <c r="GL49" s="208"/>
      <c r="GM49" s="208"/>
      <c r="GN49" s="208"/>
      <c r="GO49" s="208"/>
      <c r="GP49" s="208"/>
      <c r="GQ49" s="208"/>
      <c r="GR49" s="208"/>
      <c r="GS49" s="208"/>
      <c r="GT49" s="208"/>
      <c r="GU49" s="208"/>
      <c r="GV49" s="208"/>
      <c r="GW49" s="208"/>
      <c r="GX49" s="208"/>
      <c r="GY49" s="208"/>
      <c r="GZ49" s="208"/>
      <c r="HA49" s="208"/>
      <c r="HB49" s="208"/>
      <c r="HC49" s="208"/>
      <c r="HD49" s="208"/>
      <c r="HE49" s="208"/>
      <c r="HF49" s="208"/>
      <c r="HG49" s="208"/>
      <c r="HH49" s="208"/>
      <c r="HI49" s="208"/>
      <c r="HJ49" s="208"/>
      <c r="HK49" s="208"/>
      <c r="HL49" s="208"/>
      <c r="HM49" s="208"/>
      <c r="HN49" s="208"/>
      <c r="HO49" s="208"/>
      <c r="HP49" s="208"/>
      <c r="HQ49" s="208"/>
      <c r="HR49" s="208"/>
      <c r="HS49" s="208"/>
      <c r="HT49" s="208"/>
      <c r="HU49" s="208"/>
      <c r="HV49" s="208"/>
      <c r="HW49" s="208"/>
      <c r="HX49" s="208"/>
      <c r="HY49" s="208"/>
      <c r="HZ49" s="208"/>
      <c r="IA49" s="208"/>
      <c r="IB49" s="208"/>
      <c r="IC49" s="208"/>
      <c r="ID49" s="208"/>
      <c r="IE49" s="208"/>
      <c r="IF49" s="208"/>
      <c r="IG49" s="208"/>
      <c r="IH49" s="208"/>
      <c r="II49" s="208"/>
      <c r="IJ49" s="208"/>
      <c r="IK49" s="208"/>
      <c r="IL49" s="208"/>
      <c r="IM49" s="208"/>
      <c r="IN49" s="208"/>
      <c r="IO49" s="208"/>
      <c r="IP49" s="208"/>
      <c r="IQ49" s="208"/>
      <c r="IR49" s="208"/>
      <c r="IS49" s="208"/>
      <c r="IT49" s="208"/>
      <c r="IU49" s="208"/>
      <c r="IV49" s="208"/>
    </row>
    <row r="50" spans="1:256" ht="15">
      <c r="A50" s="44" t="s">
        <v>91</v>
      </c>
      <c r="B50" s="44"/>
      <c r="C50" s="43">
        <f>SUM(C47+C49)</f>
        <v>10259456</v>
      </c>
      <c r="D50" s="43">
        <f aca="true" t="shared" si="15" ref="D50:N50">SUM(D47+D49)</f>
        <v>9143178</v>
      </c>
      <c r="E50" s="43">
        <f t="shared" si="15"/>
        <v>9143178</v>
      </c>
      <c r="F50" s="43">
        <f t="shared" si="15"/>
        <v>9143178</v>
      </c>
      <c r="G50" s="43">
        <f t="shared" si="15"/>
        <v>9143178</v>
      </c>
      <c r="H50" s="43">
        <f t="shared" si="15"/>
        <v>9143178</v>
      </c>
      <c r="I50" s="43">
        <f t="shared" si="15"/>
        <v>9143178</v>
      </c>
      <c r="J50" s="43">
        <f t="shared" si="15"/>
        <v>9143178</v>
      </c>
      <c r="K50" s="43">
        <f t="shared" si="15"/>
        <v>9143178</v>
      </c>
      <c r="L50" s="43">
        <f t="shared" si="15"/>
        <v>9143178</v>
      </c>
      <c r="M50" s="43">
        <f t="shared" si="15"/>
        <v>9143178</v>
      </c>
      <c r="N50" s="43">
        <f t="shared" si="15"/>
        <v>9143176</v>
      </c>
      <c r="O50" s="17">
        <f>SUM(O47+O49)</f>
        <v>110934412</v>
      </c>
      <c r="P50" s="178"/>
      <c r="Q50" s="193"/>
      <c r="R50" s="4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208"/>
      <c r="FI50" s="208"/>
      <c r="FJ50" s="208"/>
      <c r="FK50" s="208"/>
      <c r="FL50" s="208"/>
      <c r="FM50" s="208"/>
      <c r="FN50" s="208"/>
      <c r="FO50" s="208"/>
      <c r="FP50" s="208"/>
      <c r="FQ50" s="208"/>
      <c r="FR50" s="208"/>
      <c r="FS50" s="208"/>
      <c r="FT50" s="208"/>
      <c r="FU50" s="208"/>
      <c r="FV50" s="208"/>
      <c r="FW50" s="208"/>
      <c r="FX50" s="208"/>
      <c r="FY50" s="208"/>
      <c r="FZ50" s="208"/>
      <c r="GA50" s="208"/>
      <c r="GB50" s="208"/>
      <c r="GC50" s="208"/>
      <c r="GD50" s="208"/>
      <c r="GE50" s="208"/>
      <c r="GF50" s="208"/>
      <c r="GG50" s="208"/>
      <c r="GH50" s="208"/>
      <c r="GI50" s="208"/>
      <c r="GJ50" s="208"/>
      <c r="GK50" s="208"/>
      <c r="GL50" s="208"/>
      <c r="GM50" s="208"/>
      <c r="GN50" s="208"/>
      <c r="GO50" s="208"/>
      <c r="GP50" s="208"/>
      <c r="GQ50" s="208"/>
      <c r="GR50" s="208"/>
      <c r="GS50" s="208"/>
      <c r="GT50" s="208"/>
      <c r="GU50" s="208"/>
      <c r="GV50" s="208"/>
      <c r="GW50" s="208"/>
      <c r="GX50" s="208"/>
      <c r="GY50" s="208"/>
      <c r="GZ50" s="208"/>
      <c r="HA50" s="208"/>
      <c r="HB50" s="208"/>
      <c r="HC50" s="208"/>
      <c r="HD50" s="208"/>
      <c r="HE50" s="208"/>
      <c r="HF50" s="208"/>
      <c r="HG50" s="208"/>
      <c r="HH50" s="208"/>
      <c r="HI50" s="208"/>
      <c r="HJ50" s="208"/>
      <c r="HK50" s="208"/>
      <c r="HL50" s="208"/>
      <c r="HM50" s="208"/>
      <c r="HN50" s="208"/>
      <c r="HO50" s="208"/>
      <c r="HP50" s="208"/>
      <c r="HQ50" s="208"/>
      <c r="HR50" s="208"/>
      <c r="HS50" s="208"/>
      <c r="HT50" s="208"/>
      <c r="HU50" s="208"/>
      <c r="HV50" s="208"/>
      <c r="HW50" s="208"/>
      <c r="HX50" s="208"/>
      <c r="HY50" s="208"/>
      <c r="HZ50" s="208"/>
      <c r="IA50" s="208"/>
      <c r="IB50" s="208"/>
      <c r="IC50" s="208"/>
      <c r="ID50" s="208"/>
      <c r="IE50" s="208"/>
      <c r="IF50" s="208"/>
      <c r="IG50" s="208"/>
      <c r="IH50" s="208"/>
      <c r="II50" s="208"/>
      <c r="IJ50" s="208"/>
      <c r="IK50" s="208"/>
      <c r="IL50" s="208"/>
      <c r="IM50" s="208"/>
      <c r="IN50" s="208"/>
      <c r="IO50" s="208"/>
      <c r="IP50" s="208"/>
      <c r="IQ50" s="208"/>
      <c r="IR50" s="208"/>
      <c r="IS50" s="208"/>
      <c r="IT50" s="208"/>
      <c r="IU50" s="208"/>
      <c r="IV50" s="208"/>
    </row>
    <row r="51" spans="1:256" ht="15">
      <c r="A51" s="214"/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6"/>
      <c r="P51" s="178"/>
      <c r="Q51" s="193"/>
      <c r="R51" s="4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8"/>
      <c r="EY51" s="208"/>
      <c r="EZ51" s="208"/>
      <c r="FA51" s="208"/>
      <c r="FB51" s="208"/>
      <c r="FC51" s="208"/>
      <c r="FD51" s="208"/>
      <c r="FE51" s="208"/>
      <c r="FF51" s="208"/>
      <c r="FG51" s="208"/>
      <c r="FH51" s="208"/>
      <c r="FI51" s="208"/>
      <c r="FJ51" s="208"/>
      <c r="FK51" s="208"/>
      <c r="FL51" s="208"/>
      <c r="FM51" s="208"/>
      <c r="FN51" s="208"/>
      <c r="FO51" s="208"/>
      <c r="FP51" s="208"/>
      <c r="FQ51" s="208"/>
      <c r="FR51" s="208"/>
      <c r="FS51" s="208"/>
      <c r="FT51" s="208"/>
      <c r="FU51" s="208"/>
      <c r="FV51" s="208"/>
      <c r="FW51" s="208"/>
      <c r="FX51" s="208"/>
      <c r="FY51" s="208"/>
      <c r="FZ51" s="208"/>
      <c r="GA51" s="208"/>
      <c r="GB51" s="208"/>
      <c r="GC51" s="208"/>
      <c r="GD51" s="208"/>
      <c r="GE51" s="208"/>
      <c r="GF51" s="208"/>
      <c r="GG51" s="208"/>
      <c r="GH51" s="208"/>
      <c r="GI51" s="208"/>
      <c r="GJ51" s="208"/>
      <c r="GK51" s="208"/>
      <c r="GL51" s="208"/>
      <c r="GM51" s="208"/>
      <c r="GN51" s="208"/>
      <c r="GO51" s="208"/>
      <c r="GP51" s="208"/>
      <c r="GQ51" s="208"/>
      <c r="GR51" s="208"/>
      <c r="GS51" s="208"/>
      <c r="GT51" s="208"/>
      <c r="GU51" s="208"/>
      <c r="GV51" s="208"/>
      <c r="GW51" s="208"/>
      <c r="GX51" s="208"/>
      <c r="GY51" s="208"/>
      <c r="GZ51" s="208"/>
      <c r="HA51" s="208"/>
      <c r="HB51" s="208"/>
      <c r="HC51" s="208"/>
      <c r="HD51" s="208"/>
      <c r="HE51" s="208"/>
      <c r="HF51" s="208"/>
      <c r="HG51" s="208"/>
      <c r="HH51" s="208"/>
      <c r="HI51" s="208"/>
      <c r="HJ51" s="208"/>
      <c r="HK51" s="208"/>
      <c r="HL51" s="208"/>
      <c r="HM51" s="208"/>
      <c r="HN51" s="208"/>
      <c r="HO51" s="208"/>
      <c r="HP51" s="208"/>
      <c r="HQ51" s="208"/>
      <c r="HR51" s="208"/>
      <c r="HS51" s="208"/>
      <c r="HT51" s="208"/>
      <c r="HU51" s="208"/>
      <c r="HV51" s="208"/>
      <c r="HW51" s="208"/>
      <c r="HX51" s="208"/>
      <c r="HY51" s="208"/>
      <c r="HZ51" s="208"/>
      <c r="IA51" s="208"/>
      <c r="IB51" s="208"/>
      <c r="IC51" s="208"/>
      <c r="ID51" s="208"/>
      <c r="IE51" s="208"/>
      <c r="IF51" s="208"/>
      <c r="IG51" s="208"/>
      <c r="IH51" s="208"/>
      <c r="II51" s="208"/>
      <c r="IJ51" s="208"/>
      <c r="IK51" s="208"/>
      <c r="IL51" s="208"/>
      <c r="IM51" s="208"/>
      <c r="IN51" s="208"/>
      <c r="IO51" s="208"/>
      <c r="IP51" s="208"/>
      <c r="IQ51" s="208"/>
      <c r="IR51" s="208"/>
      <c r="IS51" s="208"/>
      <c r="IT51" s="208"/>
      <c r="IU51" s="208"/>
      <c r="IV51" s="208"/>
    </row>
    <row r="52" spans="1:256" ht="15">
      <c r="A52" s="214"/>
      <c r="B52" s="214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78"/>
      <c r="Q52" s="193"/>
      <c r="R52" s="4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  <c r="FF52" s="208"/>
      <c r="FG52" s="208"/>
      <c r="FH52" s="208"/>
      <c r="FI52" s="208"/>
      <c r="FJ52" s="208"/>
      <c r="FK52" s="208"/>
      <c r="FL52" s="208"/>
      <c r="FM52" s="208"/>
      <c r="FN52" s="208"/>
      <c r="FO52" s="208"/>
      <c r="FP52" s="208"/>
      <c r="FQ52" s="208"/>
      <c r="FR52" s="208"/>
      <c r="FS52" s="208"/>
      <c r="FT52" s="208"/>
      <c r="FU52" s="208"/>
      <c r="FV52" s="208"/>
      <c r="FW52" s="208"/>
      <c r="FX52" s="208"/>
      <c r="FY52" s="208"/>
      <c r="FZ52" s="208"/>
      <c r="GA52" s="208"/>
      <c r="GB52" s="208"/>
      <c r="GC52" s="208"/>
      <c r="GD52" s="208"/>
      <c r="GE52" s="208"/>
      <c r="GF52" s="208"/>
      <c r="GG52" s="208"/>
      <c r="GH52" s="208"/>
      <c r="GI52" s="208"/>
      <c r="GJ52" s="208"/>
      <c r="GK52" s="208"/>
      <c r="GL52" s="208"/>
      <c r="GM52" s="208"/>
      <c r="GN52" s="208"/>
      <c r="GO52" s="208"/>
      <c r="GP52" s="208"/>
      <c r="GQ52" s="208"/>
      <c r="GR52" s="208"/>
      <c r="GS52" s="208"/>
      <c r="GT52" s="208"/>
      <c r="GU52" s="208"/>
      <c r="GV52" s="208"/>
      <c r="GW52" s="208"/>
      <c r="GX52" s="208"/>
      <c r="GY52" s="208"/>
      <c r="GZ52" s="208"/>
      <c r="HA52" s="208"/>
      <c r="HB52" s="208"/>
      <c r="HC52" s="208"/>
      <c r="HD52" s="208"/>
      <c r="HE52" s="208"/>
      <c r="HF52" s="208"/>
      <c r="HG52" s="208"/>
      <c r="HH52" s="208"/>
      <c r="HI52" s="208"/>
      <c r="HJ52" s="208"/>
      <c r="HK52" s="208"/>
      <c r="HL52" s="208"/>
      <c r="HM52" s="208"/>
      <c r="HN52" s="208"/>
      <c r="HO52" s="208"/>
      <c r="HP52" s="208"/>
      <c r="HQ52" s="208"/>
      <c r="HR52" s="208"/>
      <c r="HS52" s="208"/>
      <c r="HT52" s="208"/>
      <c r="HU52" s="208"/>
      <c r="HV52" s="208"/>
      <c r="HW52" s="208"/>
      <c r="HX52" s="208"/>
      <c r="HY52" s="208"/>
      <c r="HZ52" s="208"/>
      <c r="IA52" s="208"/>
      <c r="IB52" s="208"/>
      <c r="IC52" s="208"/>
      <c r="ID52" s="208"/>
      <c r="IE52" s="208"/>
      <c r="IF52" s="208"/>
      <c r="IG52" s="208"/>
      <c r="IH52" s="208"/>
      <c r="II52" s="208"/>
      <c r="IJ52" s="208"/>
      <c r="IK52" s="208"/>
      <c r="IL52" s="208"/>
      <c r="IM52" s="208"/>
      <c r="IN52" s="208"/>
      <c r="IO52" s="208"/>
      <c r="IP52" s="208"/>
      <c r="IQ52" s="208"/>
      <c r="IR52" s="208"/>
      <c r="IS52" s="208"/>
      <c r="IT52" s="208"/>
      <c r="IU52" s="208"/>
      <c r="IV52" s="208"/>
    </row>
    <row r="53" spans="1:256" ht="15">
      <c r="A53" s="214"/>
      <c r="B53" s="214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6"/>
      <c r="P53" s="178"/>
      <c r="Q53" s="193"/>
      <c r="R53" s="4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08"/>
      <c r="GA53" s="208"/>
      <c r="GB53" s="208"/>
      <c r="GC53" s="208"/>
      <c r="GD53" s="208"/>
      <c r="GE53" s="208"/>
      <c r="GF53" s="208"/>
      <c r="GG53" s="208"/>
      <c r="GH53" s="208"/>
      <c r="GI53" s="208"/>
      <c r="GJ53" s="208"/>
      <c r="GK53" s="208"/>
      <c r="GL53" s="208"/>
      <c r="GM53" s="208"/>
      <c r="GN53" s="208"/>
      <c r="GO53" s="208"/>
      <c r="GP53" s="208"/>
      <c r="GQ53" s="208"/>
      <c r="GR53" s="208"/>
      <c r="GS53" s="208"/>
      <c r="GT53" s="208"/>
      <c r="GU53" s="208"/>
      <c r="GV53" s="208"/>
      <c r="GW53" s="208"/>
      <c r="GX53" s="208"/>
      <c r="GY53" s="208"/>
      <c r="GZ53" s="208"/>
      <c r="HA53" s="208"/>
      <c r="HB53" s="208"/>
      <c r="HC53" s="208"/>
      <c r="HD53" s="208"/>
      <c r="HE53" s="208"/>
      <c r="HF53" s="208"/>
      <c r="HG53" s="208"/>
      <c r="HH53" s="208"/>
      <c r="HI53" s="208"/>
      <c r="HJ53" s="208"/>
      <c r="HK53" s="208"/>
      <c r="HL53" s="208"/>
      <c r="HM53" s="208"/>
      <c r="HN53" s="208"/>
      <c r="HO53" s="208"/>
      <c r="HP53" s="208"/>
      <c r="HQ53" s="208"/>
      <c r="HR53" s="208"/>
      <c r="HS53" s="208"/>
      <c r="HT53" s="208"/>
      <c r="HU53" s="208"/>
      <c r="HV53" s="208"/>
      <c r="HW53" s="208"/>
      <c r="HX53" s="208"/>
      <c r="HY53" s="208"/>
      <c r="HZ53" s="208"/>
      <c r="IA53" s="208"/>
      <c r="IB53" s="208"/>
      <c r="IC53" s="208"/>
      <c r="ID53" s="208"/>
      <c r="IE53" s="208"/>
      <c r="IF53" s="208"/>
      <c r="IG53" s="208"/>
      <c r="IH53" s="208"/>
      <c r="II53" s="208"/>
      <c r="IJ53" s="208"/>
      <c r="IK53" s="208"/>
      <c r="IL53" s="208"/>
      <c r="IM53" s="208"/>
      <c r="IN53" s="208"/>
      <c r="IO53" s="208"/>
      <c r="IP53" s="208"/>
      <c r="IQ53" s="208"/>
      <c r="IR53" s="208"/>
      <c r="IS53" s="208"/>
      <c r="IT53" s="208"/>
      <c r="IU53" s="208"/>
      <c r="IV53" s="208"/>
    </row>
    <row r="54" spans="1:256" ht="15">
      <c r="A54" s="214"/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6"/>
      <c r="P54" s="178"/>
      <c r="Q54" s="193"/>
      <c r="R54" s="4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08"/>
      <c r="FE54" s="208"/>
      <c r="FF54" s="208"/>
      <c r="FG54" s="208"/>
      <c r="FH54" s="208"/>
      <c r="FI54" s="208"/>
      <c r="FJ54" s="208"/>
      <c r="FK54" s="208"/>
      <c r="FL54" s="208"/>
      <c r="FM54" s="208"/>
      <c r="FN54" s="208"/>
      <c r="FO54" s="208"/>
      <c r="FP54" s="208"/>
      <c r="FQ54" s="208"/>
      <c r="FR54" s="208"/>
      <c r="FS54" s="208"/>
      <c r="FT54" s="208"/>
      <c r="FU54" s="208"/>
      <c r="FV54" s="208"/>
      <c r="FW54" s="208"/>
      <c r="FX54" s="208"/>
      <c r="FY54" s="208"/>
      <c r="FZ54" s="208"/>
      <c r="GA54" s="208"/>
      <c r="GB54" s="208"/>
      <c r="GC54" s="208"/>
      <c r="GD54" s="208"/>
      <c r="GE54" s="208"/>
      <c r="GF54" s="208"/>
      <c r="GG54" s="208"/>
      <c r="GH54" s="208"/>
      <c r="GI54" s="208"/>
      <c r="GJ54" s="208"/>
      <c r="GK54" s="208"/>
      <c r="GL54" s="208"/>
      <c r="GM54" s="208"/>
      <c r="GN54" s="208"/>
      <c r="GO54" s="208"/>
      <c r="GP54" s="208"/>
      <c r="GQ54" s="208"/>
      <c r="GR54" s="208"/>
      <c r="GS54" s="208"/>
      <c r="GT54" s="208"/>
      <c r="GU54" s="208"/>
      <c r="GV54" s="208"/>
      <c r="GW54" s="208"/>
      <c r="GX54" s="208"/>
      <c r="GY54" s="208"/>
      <c r="GZ54" s="208"/>
      <c r="HA54" s="208"/>
      <c r="HB54" s="208"/>
      <c r="HC54" s="208"/>
      <c r="HD54" s="208"/>
      <c r="HE54" s="208"/>
      <c r="HF54" s="208"/>
      <c r="HG54" s="208"/>
      <c r="HH54" s="208"/>
      <c r="HI54" s="208"/>
      <c r="HJ54" s="208"/>
      <c r="HK54" s="208"/>
      <c r="HL54" s="208"/>
      <c r="HM54" s="208"/>
      <c r="HN54" s="208"/>
      <c r="HO54" s="208"/>
      <c r="HP54" s="208"/>
      <c r="HQ54" s="208"/>
      <c r="HR54" s="208"/>
      <c r="HS54" s="208"/>
      <c r="HT54" s="208"/>
      <c r="HU54" s="208"/>
      <c r="HV54" s="208"/>
      <c r="HW54" s="208"/>
      <c r="HX54" s="208"/>
      <c r="HY54" s="208"/>
      <c r="HZ54" s="208"/>
      <c r="IA54" s="208"/>
      <c r="IB54" s="208"/>
      <c r="IC54" s="208"/>
      <c r="ID54" s="208"/>
      <c r="IE54" s="208"/>
      <c r="IF54" s="208"/>
      <c r="IG54" s="208"/>
      <c r="IH54" s="208"/>
      <c r="II54" s="208"/>
      <c r="IJ54" s="208"/>
      <c r="IK54" s="208"/>
      <c r="IL54" s="208"/>
      <c r="IM54" s="208"/>
      <c r="IN54" s="208"/>
      <c r="IO54" s="208"/>
      <c r="IP54" s="208"/>
      <c r="IQ54" s="208"/>
      <c r="IR54" s="208"/>
      <c r="IS54" s="208"/>
      <c r="IT54" s="208"/>
      <c r="IU54" s="208"/>
      <c r="IV54" s="208"/>
    </row>
    <row r="55" spans="1:256" ht="15">
      <c r="A55" s="214"/>
      <c r="B55" s="214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6"/>
      <c r="P55" s="178"/>
      <c r="Q55" s="193"/>
      <c r="R55" s="4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8"/>
      <c r="FC55" s="208"/>
      <c r="FD55" s="208"/>
      <c r="FE55" s="208"/>
      <c r="FF55" s="208"/>
      <c r="FG55" s="208"/>
      <c r="FH55" s="208"/>
      <c r="FI55" s="208"/>
      <c r="FJ55" s="208"/>
      <c r="FK55" s="208"/>
      <c r="FL55" s="208"/>
      <c r="FM55" s="208"/>
      <c r="FN55" s="208"/>
      <c r="FO55" s="208"/>
      <c r="FP55" s="208"/>
      <c r="FQ55" s="208"/>
      <c r="FR55" s="208"/>
      <c r="FS55" s="208"/>
      <c r="FT55" s="208"/>
      <c r="FU55" s="208"/>
      <c r="FV55" s="208"/>
      <c r="FW55" s="208"/>
      <c r="FX55" s="208"/>
      <c r="FY55" s="208"/>
      <c r="FZ55" s="208"/>
      <c r="GA55" s="208"/>
      <c r="GB55" s="208"/>
      <c r="GC55" s="208"/>
      <c r="GD55" s="208"/>
      <c r="GE55" s="208"/>
      <c r="GF55" s="208"/>
      <c r="GG55" s="208"/>
      <c r="GH55" s="208"/>
      <c r="GI55" s="208"/>
      <c r="GJ55" s="208"/>
      <c r="GK55" s="208"/>
      <c r="GL55" s="208"/>
      <c r="GM55" s="208"/>
      <c r="GN55" s="208"/>
      <c r="GO55" s="208"/>
      <c r="GP55" s="208"/>
      <c r="GQ55" s="208"/>
      <c r="GR55" s="208"/>
      <c r="GS55" s="208"/>
      <c r="GT55" s="208"/>
      <c r="GU55" s="208"/>
      <c r="GV55" s="208"/>
      <c r="GW55" s="208"/>
      <c r="GX55" s="208"/>
      <c r="GY55" s="208"/>
      <c r="GZ55" s="208"/>
      <c r="HA55" s="208"/>
      <c r="HB55" s="208"/>
      <c r="HC55" s="208"/>
      <c r="HD55" s="208"/>
      <c r="HE55" s="208"/>
      <c r="HF55" s="208"/>
      <c r="HG55" s="208"/>
      <c r="HH55" s="208"/>
      <c r="HI55" s="208"/>
      <c r="HJ55" s="208"/>
      <c r="HK55" s="208"/>
      <c r="HL55" s="208"/>
      <c r="HM55" s="208"/>
      <c r="HN55" s="208"/>
      <c r="HO55" s="208"/>
      <c r="HP55" s="208"/>
      <c r="HQ55" s="208"/>
      <c r="HR55" s="208"/>
      <c r="HS55" s="208"/>
      <c r="HT55" s="208"/>
      <c r="HU55" s="208"/>
      <c r="HV55" s="208"/>
      <c r="HW55" s="208"/>
      <c r="HX55" s="208"/>
      <c r="HY55" s="208"/>
      <c r="HZ55" s="208"/>
      <c r="IA55" s="208"/>
      <c r="IB55" s="208"/>
      <c r="IC55" s="208"/>
      <c r="ID55" s="208"/>
      <c r="IE55" s="208"/>
      <c r="IF55" s="208"/>
      <c r="IG55" s="208"/>
      <c r="IH55" s="208"/>
      <c r="II55" s="208"/>
      <c r="IJ55" s="208"/>
      <c r="IK55" s="208"/>
      <c r="IL55" s="208"/>
      <c r="IM55" s="208"/>
      <c r="IN55" s="208"/>
      <c r="IO55" s="208"/>
      <c r="IP55" s="208"/>
      <c r="IQ55" s="208"/>
      <c r="IR55" s="208"/>
      <c r="IS55" s="208"/>
      <c r="IT55" s="208"/>
      <c r="IU55" s="208"/>
      <c r="IV55" s="208"/>
    </row>
    <row r="56" spans="1:18" ht="28.5">
      <c r="A56" s="174" t="s">
        <v>2</v>
      </c>
      <c r="B56" s="175" t="s">
        <v>285</v>
      </c>
      <c r="C56" s="176" t="s">
        <v>265</v>
      </c>
      <c r="D56" s="176" t="s">
        <v>266</v>
      </c>
      <c r="E56" s="176" t="s">
        <v>267</v>
      </c>
      <c r="F56" s="176" t="s">
        <v>268</v>
      </c>
      <c r="G56" s="176" t="s">
        <v>269</v>
      </c>
      <c r="H56" s="176" t="s">
        <v>270</v>
      </c>
      <c r="I56" s="176" t="s">
        <v>271</v>
      </c>
      <c r="J56" s="176" t="s">
        <v>272</v>
      </c>
      <c r="K56" s="176" t="s">
        <v>273</v>
      </c>
      <c r="L56" s="176" t="s">
        <v>274</v>
      </c>
      <c r="M56" s="176" t="s">
        <v>275</v>
      </c>
      <c r="N56" s="176" t="s">
        <v>276</v>
      </c>
      <c r="O56" s="177" t="s">
        <v>277</v>
      </c>
      <c r="P56" s="178"/>
      <c r="Q56" s="179"/>
      <c r="R56" s="4"/>
    </row>
    <row r="57" spans="1:18" ht="15">
      <c r="A57" s="181" t="s">
        <v>95</v>
      </c>
      <c r="B57" s="205" t="s">
        <v>96</v>
      </c>
      <c r="C57" s="11">
        <v>1471435</v>
      </c>
      <c r="D57" s="11">
        <v>1471435</v>
      </c>
      <c r="E57" s="11">
        <v>1471435</v>
      </c>
      <c r="F57" s="11">
        <v>1471435</v>
      </c>
      <c r="G57" s="11">
        <v>1471435</v>
      </c>
      <c r="H57" s="11">
        <v>1471435</v>
      </c>
      <c r="I57" s="11">
        <v>1471435</v>
      </c>
      <c r="J57" s="11">
        <v>1471435</v>
      </c>
      <c r="K57" s="11">
        <v>1471435</v>
      </c>
      <c r="L57" s="11">
        <v>1471435</v>
      </c>
      <c r="M57" s="11">
        <v>1471435</v>
      </c>
      <c r="N57" s="11">
        <v>1471441</v>
      </c>
      <c r="O57" s="11">
        <f>'Bevételek COFOG-onként'!J12</f>
        <v>17657226</v>
      </c>
      <c r="P57" s="178"/>
      <c r="Q57" s="178"/>
      <c r="R57" s="4"/>
    </row>
    <row r="58" spans="1:18" ht="30">
      <c r="A58" s="189" t="s">
        <v>286</v>
      </c>
      <c r="B58" s="205" t="s">
        <v>97</v>
      </c>
      <c r="C58" s="11">
        <v>664978</v>
      </c>
      <c r="D58" s="11">
        <v>664978</v>
      </c>
      <c r="E58" s="11">
        <v>664978</v>
      </c>
      <c r="F58" s="11">
        <v>664978</v>
      </c>
      <c r="G58" s="11">
        <v>664978</v>
      </c>
      <c r="H58" s="11">
        <v>664978</v>
      </c>
      <c r="I58" s="11">
        <v>664978</v>
      </c>
      <c r="J58" s="11">
        <v>664978</v>
      </c>
      <c r="K58" s="11">
        <v>664978</v>
      </c>
      <c r="L58" s="11">
        <v>664978</v>
      </c>
      <c r="M58" s="11">
        <v>664978</v>
      </c>
      <c r="N58" s="11">
        <v>664972</v>
      </c>
      <c r="O58" s="11">
        <f>'Bevételek COFOG-onként'!J13</f>
        <v>7979730</v>
      </c>
      <c r="P58" s="178"/>
      <c r="Q58" s="178"/>
      <c r="R58" s="4"/>
    </row>
    <row r="59" spans="1:18" ht="15">
      <c r="A59" s="189" t="s">
        <v>219</v>
      </c>
      <c r="B59" s="205" t="s">
        <v>98</v>
      </c>
      <c r="C59" s="11">
        <v>189167</v>
      </c>
      <c r="D59" s="11">
        <v>189167</v>
      </c>
      <c r="E59" s="11">
        <v>189167</v>
      </c>
      <c r="F59" s="11">
        <v>189167</v>
      </c>
      <c r="G59" s="11">
        <v>189167</v>
      </c>
      <c r="H59" s="11">
        <v>189167</v>
      </c>
      <c r="I59" s="11">
        <v>189167</v>
      </c>
      <c r="J59" s="11">
        <v>189167</v>
      </c>
      <c r="K59" s="11">
        <v>189167</v>
      </c>
      <c r="L59" s="11">
        <v>189167</v>
      </c>
      <c r="M59" s="11">
        <v>189167</v>
      </c>
      <c r="N59" s="11">
        <v>189163</v>
      </c>
      <c r="O59" s="11">
        <f>'Bevételek COFOG-onként'!J14</f>
        <v>2270000</v>
      </c>
      <c r="P59" s="178"/>
      <c r="Q59" s="178"/>
      <c r="R59" s="4"/>
    </row>
    <row r="60" spans="1:18" ht="15">
      <c r="A60" s="114" t="s">
        <v>295</v>
      </c>
      <c r="B60" s="205" t="s">
        <v>294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f>'Bevételek COFOG-onként'!J15</f>
        <v>0</v>
      </c>
      <c r="P60" s="178"/>
      <c r="Q60" s="178"/>
      <c r="R60" s="4"/>
    </row>
    <row r="61" spans="1:18" ht="15">
      <c r="A61" s="114" t="s">
        <v>293</v>
      </c>
      <c r="B61" s="205" t="s">
        <v>292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>'Bevételek COFOG-onként'!J16</f>
        <v>0</v>
      </c>
      <c r="P61" s="178"/>
      <c r="Q61" s="178"/>
      <c r="R61" s="4"/>
    </row>
    <row r="62" spans="1:256" ht="15">
      <c r="A62" s="194" t="s">
        <v>287</v>
      </c>
      <c r="B62" s="206" t="s">
        <v>288</v>
      </c>
      <c r="C62" s="17">
        <f>SUM(C57:C61)</f>
        <v>2325580</v>
      </c>
      <c r="D62" s="17">
        <f aca="true" t="shared" si="16" ref="D62:N62">SUM(D57:D61)</f>
        <v>2325580</v>
      </c>
      <c r="E62" s="17">
        <f t="shared" si="16"/>
        <v>2325580</v>
      </c>
      <c r="F62" s="17">
        <f t="shared" si="16"/>
        <v>2325580</v>
      </c>
      <c r="G62" s="17">
        <f t="shared" si="16"/>
        <v>2325580</v>
      </c>
      <c r="H62" s="17">
        <f t="shared" si="16"/>
        <v>2325580</v>
      </c>
      <c r="I62" s="17">
        <f t="shared" si="16"/>
        <v>2325580</v>
      </c>
      <c r="J62" s="17">
        <f t="shared" si="16"/>
        <v>2325580</v>
      </c>
      <c r="K62" s="17">
        <f t="shared" si="16"/>
        <v>2325580</v>
      </c>
      <c r="L62" s="17">
        <f t="shared" si="16"/>
        <v>2325580</v>
      </c>
      <c r="M62" s="17">
        <f t="shared" si="16"/>
        <v>2325580</v>
      </c>
      <c r="N62" s="17">
        <f t="shared" si="16"/>
        <v>2325576</v>
      </c>
      <c r="O62" s="17">
        <f>SUM(O57:O61)</f>
        <v>27906956</v>
      </c>
      <c r="P62" s="178"/>
      <c r="Q62" s="178"/>
      <c r="R62" s="4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18" ht="15">
      <c r="A63" s="189" t="s">
        <v>101</v>
      </c>
      <c r="B63" s="205" t="s">
        <v>102</v>
      </c>
      <c r="C63" s="11">
        <v>87500</v>
      </c>
      <c r="D63" s="11">
        <v>87500</v>
      </c>
      <c r="E63" s="11">
        <v>87500</v>
      </c>
      <c r="F63" s="11">
        <v>87500</v>
      </c>
      <c r="G63" s="11">
        <v>87500</v>
      </c>
      <c r="H63" s="11">
        <v>87500</v>
      </c>
      <c r="I63" s="11">
        <v>87500</v>
      </c>
      <c r="J63" s="11">
        <v>87500</v>
      </c>
      <c r="K63" s="11">
        <v>87500</v>
      </c>
      <c r="L63" s="11">
        <v>87500</v>
      </c>
      <c r="M63" s="11">
        <v>87500</v>
      </c>
      <c r="N63" s="11">
        <v>87500</v>
      </c>
      <c r="O63" s="11">
        <f>'Bevételek COFOG-onként'!J21</f>
        <v>1050000</v>
      </c>
      <c r="P63" s="178"/>
      <c r="Q63" s="178"/>
      <c r="R63" s="4"/>
    </row>
    <row r="64" spans="1:18" ht="15">
      <c r="A64" s="189" t="s">
        <v>291</v>
      </c>
      <c r="B64" s="205" t="s">
        <v>104</v>
      </c>
      <c r="C64" s="11">
        <v>333333</v>
      </c>
      <c r="D64" s="11">
        <v>333333</v>
      </c>
      <c r="E64" s="11">
        <v>333333</v>
      </c>
      <c r="F64" s="11">
        <v>333333</v>
      </c>
      <c r="G64" s="11">
        <v>333333</v>
      </c>
      <c r="H64" s="11">
        <v>333333</v>
      </c>
      <c r="I64" s="11">
        <v>333333</v>
      </c>
      <c r="J64" s="11">
        <v>333333</v>
      </c>
      <c r="K64" s="11">
        <v>333333</v>
      </c>
      <c r="L64" s="11">
        <v>333333</v>
      </c>
      <c r="M64" s="11">
        <v>333333</v>
      </c>
      <c r="N64" s="11">
        <v>333337</v>
      </c>
      <c r="O64" s="11">
        <f>'Bevételek COFOG-onként'!J22</f>
        <v>4000000</v>
      </c>
      <c r="P64" s="178"/>
      <c r="Q64" s="178"/>
      <c r="R64" s="4"/>
    </row>
    <row r="65" spans="1:18" ht="15">
      <c r="A65" s="189" t="s">
        <v>302</v>
      </c>
      <c r="B65" s="205" t="s">
        <v>301</v>
      </c>
      <c r="C65" s="11">
        <v>4167</v>
      </c>
      <c r="D65" s="11">
        <v>4167</v>
      </c>
      <c r="E65" s="11">
        <v>4167</v>
      </c>
      <c r="F65" s="11">
        <v>4167</v>
      </c>
      <c r="G65" s="11">
        <v>4167</v>
      </c>
      <c r="H65" s="11">
        <v>4167</v>
      </c>
      <c r="I65" s="11">
        <v>4167</v>
      </c>
      <c r="J65" s="11">
        <v>4167</v>
      </c>
      <c r="K65" s="11">
        <v>4167</v>
      </c>
      <c r="L65" s="11">
        <v>4167</v>
      </c>
      <c r="M65" s="11">
        <v>4167</v>
      </c>
      <c r="N65" s="11">
        <v>4163</v>
      </c>
      <c r="O65" s="11">
        <f>'Bevételek COFOG-onként'!J25</f>
        <v>50000</v>
      </c>
      <c r="P65" s="178"/>
      <c r="Q65" s="178"/>
      <c r="R65" s="4"/>
    </row>
    <row r="66" spans="1:256" ht="15">
      <c r="A66" s="194" t="s">
        <v>106</v>
      </c>
      <c r="B66" s="206" t="s">
        <v>107</v>
      </c>
      <c r="C66" s="60">
        <f>SUM(C63:C65)</f>
        <v>425000</v>
      </c>
      <c r="D66" s="60">
        <f aca="true" t="shared" si="17" ref="D66:N66">SUM(D63:D65)</f>
        <v>425000</v>
      </c>
      <c r="E66" s="60">
        <f t="shared" si="17"/>
        <v>425000</v>
      </c>
      <c r="F66" s="60">
        <f t="shared" si="17"/>
        <v>425000</v>
      </c>
      <c r="G66" s="60">
        <f t="shared" si="17"/>
        <v>425000</v>
      </c>
      <c r="H66" s="60">
        <f t="shared" si="17"/>
        <v>425000</v>
      </c>
      <c r="I66" s="60">
        <f t="shared" si="17"/>
        <v>425000</v>
      </c>
      <c r="J66" s="60">
        <f t="shared" si="17"/>
        <v>425000</v>
      </c>
      <c r="K66" s="60">
        <f t="shared" si="17"/>
        <v>425000</v>
      </c>
      <c r="L66" s="60">
        <f t="shared" si="17"/>
        <v>425000</v>
      </c>
      <c r="M66" s="60">
        <f t="shared" si="17"/>
        <v>425000</v>
      </c>
      <c r="N66" s="60">
        <f t="shared" si="17"/>
        <v>425000</v>
      </c>
      <c r="O66" s="17">
        <f>SUM(O63:O65)</f>
        <v>5100000</v>
      </c>
      <c r="P66" s="178"/>
      <c r="Q66" s="178"/>
      <c r="R66" s="4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18" ht="15">
      <c r="A67" s="195" t="s">
        <v>108</v>
      </c>
      <c r="B67" s="205" t="s">
        <v>109</v>
      </c>
      <c r="C67" s="11">
        <v>487727</v>
      </c>
      <c r="D67" s="11">
        <v>487727</v>
      </c>
      <c r="E67" s="11">
        <v>487727</v>
      </c>
      <c r="F67" s="11">
        <v>487727</v>
      </c>
      <c r="G67" s="11">
        <v>487727</v>
      </c>
      <c r="H67" s="11">
        <v>487727</v>
      </c>
      <c r="I67" s="11">
        <v>487727</v>
      </c>
      <c r="J67" s="11">
        <v>487727</v>
      </c>
      <c r="K67" s="11">
        <v>487727</v>
      </c>
      <c r="L67" s="11">
        <v>487727</v>
      </c>
      <c r="M67" s="11">
        <v>487727</v>
      </c>
      <c r="N67" s="11">
        <v>487731</v>
      </c>
      <c r="O67" s="11">
        <f>'Bevételek COFOG-onként'!J28</f>
        <v>5852728</v>
      </c>
      <c r="P67" s="178"/>
      <c r="Q67" s="178"/>
      <c r="R67" s="4"/>
    </row>
    <row r="68" spans="1:18" ht="15">
      <c r="A68" s="195" t="s">
        <v>246</v>
      </c>
      <c r="B68" s="205" t="s">
        <v>251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f>'Bevételek COFOG-onként'!J27</f>
        <v>0</v>
      </c>
      <c r="P68" s="178"/>
      <c r="Q68" s="178"/>
      <c r="R68" s="4"/>
    </row>
    <row r="69" spans="1:18" ht="15">
      <c r="A69" s="195" t="s">
        <v>110</v>
      </c>
      <c r="B69" s="205" t="s">
        <v>111</v>
      </c>
      <c r="C69" s="11">
        <v>50630</v>
      </c>
      <c r="D69" s="11">
        <v>50630</v>
      </c>
      <c r="E69" s="11">
        <v>50630</v>
      </c>
      <c r="F69" s="11">
        <v>50630</v>
      </c>
      <c r="G69" s="11">
        <v>50630</v>
      </c>
      <c r="H69" s="11">
        <v>50630</v>
      </c>
      <c r="I69" s="11">
        <v>50630</v>
      </c>
      <c r="J69" s="11">
        <v>50630</v>
      </c>
      <c r="K69" s="11">
        <v>50630</v>
      </c>
      <c r="L69" s="11">
        <v>50630</v>
      </c>
      <c r="M69" s="11">
        <v>50630</v>
      </c>
      <c r="N69" s="11">
        <v>50631</v>
      </c>
      <c r="O69" s="11">
        <f>'Bevételek COFOG-onként'!J29</f>
        <v>607561</v>
      </c>
      <c r="P69" s="178"/>
      <c r="Q69" s="178"/>
      <c r="R69" s="4"/>
    </row>
    <row r="70" spans="1:18" ht="15">
      <c r="A70" s="195" t="s">
        <v>112</v>
      </c>
      <c r="B70" s="205" t="s">
        <v>113</v>
      </c>
      <c r="C70" s="11">
        <v>145357</v>
      </c>
      <c r="D70" s="11">
        <v>145357</v>
      </c>
      <c r="E70" s="11">
        <v>145357</v>
      </c>
      <c r="F70" s="11">
        <v>145357</v>
      </c>
      <c r="G70" s="11">
        <v>145357</v>
      </c>
      <c r="H70" s="11">
        <v>145357</v>
      </c>
      <c r="I70" s="11">
        <v>145357</v>
      </c>
      <c r="J70" s="11">
        <v>145357</v>
      </c>
      <c r="K70" s="11">
        <v>145357</v>
      </c>
      <c r="L70" s="11">
        <v>145357</v>
      </c>
      <c r="M70" s="11">
        <v>145357</v>
      </c>
      <c r="N70" s="11">
        <v>145351</v>
      </c>
      <c r="O70" s="11">
        <f>'Bevételek COFOG-onként'!J30</f>
        <v>1744278</v>
      </c>
      <c r="P70" s="178"/>
      <c r="Q70" s="178"/>
      <c r="R70" s="4"/>
    </row>
    <row r="71" spans="1:18" ht="15">
      <c r="A71" s="195" t="s">
        <v>296</v>
      </c>
      <c r="B71" s="205" t="s">
        <v>114</v>
      </c>
      <c r="C71" s="11">
        <v>8333</v>
      </c>
      <c r="D71" s="11">
        <v>8333</v>
      </c>
      <c r="E71" s="11">
        <v>8333</v>
      </c>
      <c r="F71" s="11">
        <v>8333</v>
      </c>
      <c r="G71" s="11">
        <v>8333</v>
      </c>
      <c r="H71" s="11">
        <v>8333</v>
      </c>
      <c r="I71" s="11">
        <v>8333</v>
      </c>
      <c r="J71" s="11">
        <v>8333</v>
      </c>
      <c r="K71" s="11">
        <v>8333</v>
      </c>
      <c r="L71" s="11">
        <v>8333</v>
      </c>
      <c r="M71" s="11">
        <v>8333</v>
      </c>
      <c r="N71" s="11">
        <v>8337</v>
      </c>
      <c r="O71" s="11">
        <f>'Bevételek COFOG-onként'!J31</f>
        <v>100000</v>
      </c>
      <c r="P71" s="178"/>
      <c r="Q71" s="178"/>
      <c r="R71" s="4"/>
    </row>
    <row r="72" spans="1:256" ht="15">
      <c r="A72" s="196" t="s">
        <v>115</v>
      </c>
      <c r="B72" s="206" t="s">
        <v>116</v>
      </c>
      <c r="C72" s="17">
        <f>SUM(C67:C71)</f>
        <v>692047</v>
      </c>
      <c r="D72" s="17">
        <f aca="true" t="shared" si="18" ref="D72:N72">SUM(D67:D71)</f>
        <v>692047</v>
      </c>
      <c r="E72" s="17">
        <f t="shared" si="18"/>
        <v>692047</v>
      </c>
      <c r="F72" s="17">
        <f t="shared" si="18"/>
        <v>692047</v>
      </c>
      <c r="G72" s="17">
        <f t="shared" si="18"/>
        <v>692047</v>
      </c>
      <c r="H72" s="17">
        <f t="shared" si="18"/>
        <v>692047</v>
      </c>
      <c r="I72" s="17">
        <f t="shared" si="18"/>
        <v>692047</v>
      </c>
      <c r="J72" s="17">
        <f t="shared" si="18"/>
        <v>692047</v>
      </c>
      <c r="K72" s="17">
        <f t="shared" si="18"/>
        <v>692047</v>
      </c>
      <c r="L72" s="17">
        <f t="shared" si="18"/>
        <v>692047</v>
      </c>
      <c r="M72" s="17">
        <f t="shared" si="18"/>
        <v>692047</v>
      </c>
      <c r="N72" s="17">
        <f t="shared" si="18"/>
        <v>692050</v>
      </c>
      <c r="O72" s="17">
        <f>SUM(O67:O71)</f>
        <v>8304567</v>
      </c>
      <c r="P72" s="178"/>
      <c r="Q72" s="178"/>
      <c r="R72" s="4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ht="15">
      <c r="A73" s="217" t="s">
        <v>117</v>
      </c>
      <c r="B73" s="207" t="s">
        <v>118</v>
      </c>
      <c r="C73" s="43">
        <f>SUM(C72,C66,C62)</f>
        <v>3442627</v>
      </c>
      <c r="D73" s="43">
        <f aca="true" t="shared" si="19" ref="D73:O73">SUM(D72,D66,D62)</f>
        <v>3442627</v>
      </c>
      <c r="E73" s="43">
        <f t="shared" si="19"/>
        <v>3442627</v>
      </c>
      <c r="F73" s="43">
        <f t="shared" si="19"/>
        <v>3442627</v>
      </c>
      <c r="G73" s="43">
        <f t="shared" si="19"/>
        <v>3442627</v>
      </c>
      <c r="H73" s="43">
        <f t="shared" si="19"/>
        <v>3442627</v>
      </c>
      <c r="I73" s="43">
        <f t="shared" si="19"/>
        <v>3442627</v>
      </c>
      <c r="J73" s="43">
        <f t="shared" si="19"/>
        <v>3442627</v>
      </c>
      <c r="K73" s="43">
        <f t="shared" si="19"/>
        <v>3442627</v>
      </c>
      <c r="L73" s="43">
        <f t="shared" si="19"/>
        <v>3442627</v>
      </c>
      <c r="M73" s="43">
        <f t="shared" si="19"/>
        <v>3442627</v>
      </c>
      <c r="N73" s="43">
        <f t="shared" si="19"/>
        <v>3442626</v>
      </c>
      <c r="O73" s="43">
        <f t="shared" si="19"/>
        <v>41311523</v>
      </c>
      <c r="P73" s="178"/>
      <c r="Q73" s="178"/>
      <c r="R73" s="4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  <c r="EZ73" s="208"/>
      <c r="FA73" s="208"/>
      <c r="FB73" s="208"/>
      <c r="FC73" s="208"/>
      <c r="FD73" s="208"/>
      <c r="FE73" s="208"/>
      <c r="FF73" s="208"/>
      <c r="FG73" s="208"/>
      <c r="FH73" s="208"/>
      <c r="FI73" s="208"/>
      <c r="FJ73" s="208"/>
      <c r="FK73" s="208"/>
      <c r="FL73" s="208"/>
      <c r="FM73" s="208"/>
      <c r="FN73" s="208"/>
      <c r="FO73" s="208"/>
      <c r="FP73" s="208"/>
      <c r="FQ73" s="208"/>
      <c r="FR73" s="208"/>
      <c r="FS73" s="208"/>
      <c r="FT73" s="208"/>
      <c r="FU73" s="208"/>
      <c r="FV73" s="208"/>
      <c r="FW73" s="208"/>
      <c r="FX73" s="208"/>
      <c r="FY73" s="208"/>
      <c r="FZ73" s="208"/>
      <c r="GA73" s="208"/>
      <c r="GB73" s="208"/>
      <c r="GC73" s="208"/>
      <c r="GD73" s="208"/>
      <c r="GE73" s="208"/>
      <c r="GF73" s="208"/>
      <c r="GG73" s="208"/>
      <c r="GH73" s="208"/>
      <c r="GI73" s="208"/>
      <c r="GJ73" s="208"/>
      <c r="GK73" s="208"/>
      <c r="GL73" s="208"/>
      <c r="GM73" s="208"/>
      <c r="GN73" s="208"/>
      <c r="GO73" s="208"/>
      <c r="GP73" s="208"/>
      <c r="GQ73" s="208"/>
      <c r="GR73" s="208"/>
      <c r="GS73" s="208"/>
      <c r="GT73" s="208"/>
      <c r="GU73" s="208"/>
      <c r="GV73" s="208"/>
      <c r="GW73" s="208"/>
      <c r="GX73" s="208"/>
      <c r="GY73" s="208"/>
      <c r="GZ73" s="208"/>
      <c r="HA73" s="208"/>
      <c r="HB73" s="208"/>
      <c r="HC73" s="208"/>
      <c r="HD73" s="208"/>
      <c r="HE73" s="208"/>
      <c r="HF73" s="208"/>
      <c r="HG73" s="208"/>
      <c r="HH73" s="208"/>
      <c r="HI73" s="208"/>
      <c r="HJ73" s="208"/>
      <c r="HK73" s="208"/>
      <c r="HL73" s="208"/>
      <c r="HM73" s="208"/>
      <c r="HN73" s="208"/>
      <c r="HO73" s="208"/>
      <c r="HP73" s="208"/>
      <c r="HQ73" s="208"/>
      <c r="HR73" s="208"/>
      <c r="HS73" s="208"/>
      <c r="HT73" s="208"/>
      <c r="HU73" s="208"/>
      <c r="HV73" s="208"/>
      <c r="HW73" s="208"/>
      <c r="HX73" s="208"/>
      <c r="HY73" s="208"/>
      <c r="HZ73" s="208"/>
      <c r="IA73" s="208"/>
      <c r="IB73" s="208"/>
      <c r="IC73" s="208"/>
      <c r="ID73" s="208"/>
      <c r="IE73" s="208"/>
      <c r="IF73" s="208"/>
      <c r="IG73" s="208"/>
      <c r="IH73" s="208"/>
      <c r="II73" s="208"/>
      <c r="IJ73" s="208"/>
      <c r="IK73" s="208"/>
      <c r="IL73" s="208"/>
      <c r="IM73" s="208"/>
      <c r="IN73" s="208"/>
      <c r="IO73" s="208"/>
      <c r="IP73" s="208"/>
      <c r="IQ73" s="208"/>
      <c r="IR73" s="208"/>
      <c r="IS73" s="208"/>
      <c r="IT73" s="208"/>
      <c r="IU73" s="208"/>
      <c r="IV73" s="208"/>
    </row>
    <row r="74" spans="1:256" ht="15">
      <c r="A74" s="218" t="s">
        <v>289</v>
      </c>
      <c r="B74" s="210" t="s">
        <v>122</v>
      </c>
      <c r="C74" s="211">
        <v>69622889</v>
      </c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11">
        <f>'Bevételek COFOG-onként'!J34</f>
        <v>69622889</v>
      </c>
      <c r="P74" s="178"/>
      <c r="Q74" s="178"/>
      <c r="R74" s="4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</row>
    <row r="75" spans="1:256" ht="15">
      <c r="A75" s="217" t="s">
        <v>290</v>
      </c>
      <c r="B75" s="213" t="s">
        <v>126</v>
      </c>
      <c r="C75" s="43">
        <f>SUM(C74)</f>
        <v>69622889</v>
      </c>
      <c r="D75" s="43">
        <f aca="true" t="shared" si="20" ref="D75:O75">SUM(D74)</f>
        <v>0</v>
      </c>
      <c r="E75" s="43">
        <f t="shared" si="20"/>
        <v>0</v>
      </c>
      <c r="F75" s="43">
        <f t="shared" si="20"/>
        <v>0</v>
      </c>
      <c r="G75" s="43">
        <f t="shared" si="20"/>
        <v>0</v>
      </c>
      <c r="H75" s="43">
        <f t="shared" si="20"/>
        <v>0</v>
      </c>
      <c r="I75" s="43">
        <f t="shared" si="20"/>
        <v>0</v>
      </c>
      <c r="J75" s="43">
        <f t="shared" si="20"/>
        <v>0</v>
      </c>
      <c r="K75" s="43">
        <f t="shared" si="20"/>
        <v>0</v>
      </c>
      <c r="L75" s="43">
        <f t="shared" si="20"/>
        <v>0</v>
      </c>
      <c r="M75" s="43">
        <f t="shared" si="20"/>
        <v>0</v>
      </c>
      <c r="N75" s="43">
        <f t="shared" si="20"/>
        <v>0</v>
      </c>
      <c r="O75" s="43">
        <f t="shared" si="20"/>
        <v>69622889</v>
      </c>
      <c r="P75" s="178"/>
      <c r="Q75" s="178"/>
      <c r="R75" s="4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  <c r="EF75" s="208"/>
      <c r="EG75" s="208"/>
      <c r="EH75" s="208"/>
      <c r="EI75" s="208"/>
      <c r="EJ75" s="208"/>
      <c r="EK75" s="208"/>
      <c r="EL75" s="208"/>
      <c r="EM75" s="208"/>
      <c r="EN75" s="208"/>
      <c r="EO75" s="208"/>
      <c r="EP75" s="208"/>
      <c r="EQ75" s="208"/>
      <c r="ER75" s="208"/>
      <c r="ES75" s="208"/>
      <c r="ET75" s="208"/>
      <c r="EU75" s="208"/>
      <c r="EV75" s="208"/>
      <c r="EW75" s="208"/>
      <c r="EX75" s="208"/>
      <c r="EY75" s="208"/>
      <c r="EZ75" s="208"/>
      <c r="FA75" s="208"/>
      <c r="FB75" s="208"/>
      <c r="FC75" s="208"/>
      <c r="FD75" s="208"/>
      <c r="FE75" s="208"/>
      <c r="FF75" s="208"/>
      <c r="FG75" s="208"/>
      <c r="FH75" s="208"/>
      <c r="FI75" s="208"/>
      <c r="FJ75" s="208"/>
      <c r="FK75" s="208"/>
      <c r="FL75" s="208"/>
      <c r="FM75" s="208"/>
      <c r="FN75" s="208"/>
      <c r="FO75" s="208"/>
      <c r="FP75" s="208"/>
      <c r="FQ75" s="208"/>
      <c r="FR75" s="208"/>
      <c r="FS75" s="208"/>
      <c r="FT75" s="208"/>
      <c r="FU75" s="208"/>
      <c r="FV75" s="208"/>
      <c r="FW75" s="208"/>
      <c r="FX75" s="208"/>
      <c r="FY75" s="208"/>
      <c r="FZ75" s="208"/>
      <c r="GA75" s="208"/>
      <c r="GB75" s="208"/>
      <c r="GC75" s="208"/>
      <c r="GD75" s="208"/>
      <c r="GE75" s="208"/>
      <c r="GF75" s="208"/>
      <c r="GG75" s="208"/>
      <c r="GH75" s="208"/>
      <c r="GI75" s="208"/>
      <c r="GJ75" s="208"/>
      <c r="GK75" s="208"/>
      <c r="GL75" s="208"/>
      <c r="GM75" s="208"/>
      <c r="GN75" s="208"/>
      <c r="GO75" s="208"/>
      <c r="GP75" s="208"/>
      <c r="GQ75" s="208"/>
      <c r="GR75" s="208"/>
      <c r="GS75" s="208"/>
      <c r="GT75" s="208"/>
      <c r="GU75" s="208"/>
      <c r="GV75" s="208"/>
      <c r="GW75" s="208"/>
      <c r="GX75" s="208"/>
      <c r="GY75" s="208"/>
      <c r="GZ75" s="208"/>
      <c r="HA75" s="208"/>
      <c r="HB75" s="208"/>
      <c r="HC75" s="208"/>
      <c r="HD75" s="208"/>
      <c r="HE75" s="208"/>
      <c r="HF75" s="208"/>
      <c r="HG75" s="208"/>
      <c r="HH75" s="208"/>
      <c r="HI75" s="208"/>
      <c r="HJ75" s="208"/>
      <c r="HK75" s="208"/>
      <c r="HL75" s="208"/>
      <c r="HM75" s="208"/>
      <c r="HN75" s="208"/>
      <c r="HO75" s="208"/>
      <c r="HP75" s="208"/>
      <c r="HQ75" s="208"/>
      <c r="HR75" s="208"/>
      <c r="HS75" s="208"/>
      <c r="HT75" s="208"/>
      <c r="HU75" s="208"/>
      <c r="HV75" s="208"/>
      <c r="HW75" s="208"/>
      <c r="HX75" s="208"/>
      <c r="HY75" s="208"/>
      <c r="HZ75" s="208"/>
      <c r="IA75" s="208"/>
      <c r="IB75" s="208"/>
      <c r="IC75" s="208"/>
      <c r="ID75" s="208"/>
      <c r="IE75" s="208"/>
      <c r="IF75" s="208"/>
      <c r="IG75" s="208"/>
      <c r="IH75" s="208"/>
      <c r="II75" s="208"/>
      <c r="IJ75" s="208"/>
      <c r="IK75" s="208"/>
      <c r="IL75" s="208"/>
      <c r="IM75" s="208"/>
      <c r="IN75" s="208"/>
      <c r="IO75" s="208"/>
      <c r="IP75" s="208"/>
      <c r="IQ75" s="208"/>
      <c r="IR75" s="208"/>
      <c r="IS75" s="208"/>
      <c r="IT75" s="208"/>
      <c r="IU75" s="208"/>
      <c r="IV75" s="208"/>
    </row>
    <row r="76" spans="1:256" ht="15">
      <c r="A76" s="44" t="s">
        <v>127</v>
      </c>
      <c r="B76" s="44"/>
      <c r="C76" s="43">
        <f>SUM(C73+C75)</f>
        <v>73065516</v>
      </c>
      <c r="D76" s="43">
        <f aca="true" t="shared" si="21" ref="D76:O76">SUM(D73+D75)</f>
        <v>3442627</v>
      </c>
      <c r="E76" s="43">
        <f t="shared" si="21"/>
        <v>3442627</v>
      </c>
      <c r="F76" s="43">
        <f t="shared" si="21"/>
        <v>3442627</v>
      </c>
      <c r="G76" s="43">
        <f t="shared" si="21"/>
        <v>3442627</v>
      </c>
      <c r="H76" s="43">
        <f t="shared" si="21"/>
        <v>3442627</v>
      </c>
      <c r="I76" s="43">
        <f t="shared" si="21"/>
        <v>3442627</v>
      </c>
      <c r="J76" s="43">
        <f t="shared" si="21"/>
        <v>3442627</v>
      </c>
      <c r="K76" s="43">
        <f t="shared" si="21"/>
        <v>3442627</v>
      </c>
      <c r="L76" s="43">
        <f t="shared" si="21"/>
        <v>3442627</v>
      </c>
      <c r="M76" s="43">
        <f t="shared" si="21"/>
        <v>3442627</v>
      </c>
      <c r="N76" s="43">
        <f t="shared" si="21"/>
        <v>3442626</v>
      </c>
      <c r="O76" s="43">
        <f t="shared" si="21"/>
        <v>110934412</v>
      </c>
      <c r="P76" s="178"/>
      <c r="Q76" s="178"/>
      <c r="R76" s="4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  <c r="EI76" s="208"/>
      <c r="EJ76" s="208"/>
      <c r="EK76" s="208"/>
      <c r="EL76" s="208"/>
      <c r="EM76" s="208"/>
      <c r="EN76" s="208"/>
      <c r="EO76" s="208"/>
      <c r="EP76" s="208"/>
      <c r="EQ76" s="208"/>
      <c r="ER76" s="208"/>
      <c r="ES76" s="208"/>
      <c r="ET76" s="208"/>
      <c r="EU76" s="208"/>
      <c r="EV76" s="208"/>
      <c r="EW76" s="208"/>
      <c r="EX76" s="208"/>
      <c r="EY76" s="208"/>
      <c r="EZ76" s="208"/>
      <c r="FA76" s="208"/>
      <c r="FB76" s="208"/>
      <c r="FC76" s="208"/>
      <c r="FD76" s="208"/>
      <c r="FE76" s="208"/>
      <c r="FF76" s="208"/>
      <c r="FG76" s="208"/>
      <c r="FH76" s="208"/>
      <c r="FI76" s="208"/>
      <c r="FJ76" s="208"/>
      <c r="FK76" s="208"/>
      <c r="FL76" s="208"/>
      <c r="FM76" s="208"/>
      <c r="FN76" s="208"/>
      <c r="FO76" s="208"/>
      <c r="FP76" s="208"/>
      <c r="FQ76" s="208"/>
      <c r="FR76" s="208"/>
      <c r="FS76" s="208"/>
      <c r="FT76" s="208"/>
      <c r="FU76" s="208"/>
      <c r="FV76" s="208"/>
      <c r="FW76" s="208"/>
      <c r="FX76" s="208"/>
      <c r="FY76" s="208"/>
      <c r="FZ76" s="208"/>
      <c r="GA76" s="208"/>
      <c r="GB76" s="208"/>
      <c r="GC76" s="208"/>
      <c r="GD76" s="208"/>
      <c r="GE76" s="208"/>
      <c r="GF76" s="208"/>
      <c r="GG76" s="208"/>
      <c r="GH76" s="208"/>
      <c r="GI76" s="208"/>
      <c r="GJ76" s="208"/>
      <c r="GK76" s="208"/>
      <c r="GL76" s="208"/>
      <c r="GM76" s="208"/>
      <c r="GN76" s="208"/>
      <c r="GO76" s="208"/>
      <c r="GP76" s="208"/>
      <c r="GQ76" s="208"/>
      <c r="GR76" s="208"/>
      <c r="GS76" s="208"/>
      <c r="GT76" s="208"/>
      <c r="GU76" s="208"/>
      <c r="GV76" s="208"/>
      <c r="GW76" s="208"/>
      <c r="GX76" s="208"/>
      <c r="GY76" s="208"/>
      <c r="GZ76" s="208"/>
      <c r="HA76" s="208"/>
      <c r="HB76" s="208"/>
      <c r="HC76" s="208"/>
      <c r="HD76" s="208"/>
      <c r="HE76" s="208"/>
      <c r="HF76" s="208"/>
      <c r="HG76" s="208"/>
      <c r="HH76" s="208"/>
      <c r="HI76" s="208"/>
      <c r="HJ76" s="208"/>
      <c r="HK76" s="208"/>
      <c r="HL76" s="208"/>
      <c r="HM76" s="208"/>
      <c r="HN76" s="208"/>
      <c r="HO76" s="208"/>
      <c r="HP76" s="208"/>
      <c r="HQ76" s="208"/>
      <c r="HR76" s="208"/>
      <c r="HS76" s="208"/>
      <c r="HT76" s="208"/>
      <c r="HU76" s="208"/>
      <c r="HV76" s="208"/>
      <c r="HW76" s="208"/>
      <c r="HX76" s="208"/>
      <c r="HY76" s="208"/>
      <c r="HZ76" s="208"/>
      <c r="IA76" s="208"/>
      <c r="IB76" s="208"/>
      <c r="IC76" s="208"/>
      <c r="ID76" s="208"/>
      <c r="IE76" s="208"/>
      <c r="IF76" s="208"/>
      <c r="IG76" s="208"/>
      <c r="IH76" s="208"/>
      <c r="II76" s="208"/>
      <c r="IJ76" s="208"/>
      <c r="IK76" s="208"/>
      <c r="IL76" s="208"/>
      <c r="IM76" s="208"/>
      <c r="IN76" s="208"/>
      <c r="IO76" s="208"/>
      <c r="IP76" s="208"/>
      <c r="IQ76" s="208"/>
      <c r="IR76" s="208"/>
      <c r="IS76" s="208"/>
      <c r="IT76" s="208"/>
      <c r="IU76" s="208"/>
      <c r="IV76" s="208"/>
    </row>
    <row r="77" spans="2:17" ht="15"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8"/>
      <c r="Q77" s="179"/>
    </row>
    <row r="78" spans="1:17" ht="15">
      <c r="A78" s="246">
        <v>2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178"/>
      <c r="Q78" s="179"/>
    </row>
    <row r="79" spans="2:17" ht="15"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8"/>
      <c r="Q79" s="179"/>
    </row>
    <row r="80" spans="2:17" ht="15"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8"/>
      <c r="Q80" s="179"/>
    </row>
    <row r="81" spans="2:17" ht="15"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8"/>
      <c r="Q81" s="179"/>
    </row>
    <row r="82" spans="2:17" ht="15"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8"/>
      <c r="Q82" s="179"/>
    </row>
    <row r="83" spans="2:17" ht="15"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8"/>
      <c r="Q83" s="179"/>
    </row>
    <row r="84" spans="2:17" ht="15"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8"/>
      <c r="Q84" s="179"/>
    </row>
    <row r="85" spans="2:17" ht="15"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8"/>
      <c r="Q85" s="179"/>
    </row>
    <row r="86" spans="2:17" ht="15"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8"/>
      <c r="Q86" s="179"/>
    </row>
    <row r="87" spans="2:17" ht="15"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8"/>
      <c r="Q87" s="179"/>
    </row>
    <row r="88" spans="2:17" ht="15"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8"/>
      <c r="Q88" s="179"/>
    </row>
    <row r="89" spans="2:17" ht="15"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8"/>
      <c r="Q89" s="179"/>
    </row>
  </sheetData>
  <sheetProtection/>
  <mergeCells count="4">
    <mergeCell ref="A1:O1"/>
    <mergeCell ref="A2:O2"/>
    <mergeCell ref="A3:O3"/>
    <mergeCell ref="A78:O7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2023-02-22T07:38:25Z</cp:lastPrinted>
  <dcterms:created xsi:type="dcterms:W3CDTF">2020-02-10T09:18:04Z</dcterms:created>
  <dcterms:modified xsi:type="dcterms:W3CDTF">2023-02-27T09:00:57Z</dcterms:modified>
  <cp:category/>
  <cp:version/>
  <cp:contentType/>
  <cp:contentStatus/>
</cp:coreProperties>
</file>