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6" activeTab="8"/>
  </bookViews>
  <sheets>
    <sheet name="I.Kiemelt rovatrend" sheetId="1" r:id="rId1"/>
    <sheet name="1.Bevételek" sheetId="2" r:id="rId2"/>
    <sheet name="1.1.m. MŰk. bevételek önkorm. " sheetId="3" r:id="rId3"/>
    <sheet name="1.2.m. Működési bevételek. KÖH." sheetId="4" r:id="rId4"/>
    <sheet name="1.3.m. MŰk. bevételek Óvoda. " sheetId="5" r:id="rId5"/>
    <sheet name="1.4. Fin. bevételek önkorm." sheetId="6" r:id="rId6"/>
    <sheet name="1.5.m.Finansz. bevétel. KÖH." sheetId="7" r:id="rId7"/>
    <sheet name="1.6..m.Finan. bevételek Óvoda" sheetId="8" r:id="rId8"/>
    <sheet name="2.Kiadások" sheetId="9" r:id="rId9"/>
    <sheet name="2.1.m. MŰk. kiadás. önkorm. " sheetId="10" r:id="rId10"/>
    <sheet name="2.2.m. Működési kiad. KÖH." sheetId="11" r:id="rId11"/>
    <sheet name="2.3.m. MŰk. kiadás. Óvoda " sheetId="12" r:id="rId12"/>
    <sheet name="2.4.m. Fin. kiadás. önkorm. " sheetId="13" r:id="rId13"/>
    <sheet name="3. létszám" sheetId="14" r:id="rId14"/>
    <sheet name="4.m.  beruházások felújítások" sheetId="15" r:id="rId15"/>
    <sheet name="4. 1. m. Beruházások" sheetId="16" r:id="rId16"/>
    <sheet name="5. tartalékok" sheetId="17" r:id="rId17"/>
    <sheet name="6. stabilitási 1" sheetId="18" r:id="rId18"/>
    <sheet name="7. stabilitási " sheetId="19" r:id="rId19"/>
    <sheet name="8.EU projektek" sheetId="20" r:id="rId20"/>
    <sheet name="9. finanszirozási kiad. bev." sheetId="21" r:id="rId21"/>
    <sheet name="10.finanszírozás" sheetId="22" r:id="rId22"/>
    <sheet name="11.szociális kiadások" sheetId="23" r:id="rId23"/>
    <sheet name="12. átadott" sheetId="24" r:id="rId24"/>
    <sheet name="12.1. Átadott pénze. szoc ju " sheetId="25" r:id="rId25"/>
    <sheet name="13.átvett" sheetId="26" r:id="rId26"/>
    <sheet name="14. helyi adók" sheetId="27" r:id="rId27"/>
    <sheet name="15.MÉRLEG." sheetId="28" r:id="rId28"/>
    <sheet name="16.1.EI FELH. TERV önk." sheetId="29" r:id="rId29"/>
    <sheet name="16.2. EI. FELH. TERV óvoda" sheetId="30" r:id="rId30"/>
    <sheet name="16.3. EI FELH. TERV KÖH" sheetId="31" r:id="rId31"/>
    <sheet name="17.TÖBB ÉVES" sheetId="32" r:id="rId32"/>
    <sheet name="18. KÖZVETETT" sheetId="33" r:id="rId33"/>
    <sheet name="19.GÖRDÜLŐ kiadások teljes" sheetId="34" r:id="rId34"/>
    <sheet name="20.GÖRDÜLŐ bevételek teljes" sheetId="35" r:id="rId35"/>
    <sheet name="21.GÖRDÜLŐ" sheetId="36" r:id="rId36"/>
    <sheet name="Munka1" sheetId="37" r:id="rId37"/>
  </sheets>
  <externalReferences>
    <externalReference r:id="rId40"/>
    <externalReference r:id="rId41"/>
    <externalReference r:id="rId42"/>
    <externalReference r:id="rId43"/>
    <externalReference r:id="rId44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 localSheetId="1">'[4]flag_1'!#REF!</definedName>
    <definedName name="FGL">'[4]flag_1'!#REF!</definedName>
    <definedName name="fgl1" localSheetId="1">'[4]flag_1'!#REF!</definedName>
    <definedName name="fgl1">'[4]flag_1'!#REF!</definedName>
    <definedName name="FLAG" localSheetId="1">'[4]flag_1'!#REF!</definedName>
    <definedName name="FLAG">'[4]flag_1'!#REF!</definedName>
    <definedName name="flag1" localSheetId="1">'[4]flag_1'!#REF!</definedName>
    <definedName name="flag1">'[4]flag_1'!#REF!</definedName>
    <definedName name="foot_4_place" localSheetId="18">'7. stabilitási '!$A$18</definedName>
    <definedName name="foot_5_place" localSheetId="18">'7. stabilitási '!#REF!</definedName>
    <definedName name="foot_53_place" localSheetId="18">'7. stabilitási 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 localSheetId="1">'[4]flag_1'!#REF!</definedName>
    <definedName name="KSZ1">'[4]flag_1'!#REF!</definedName>
    <definedName name="ksz11" localSheetId="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2">'1.1.m. MŰk. bevételek önkorm. '!$A:$A,'1.1.m. MŰk. bevételek önkorm. '!$4:$4</definedName>
    <definedName name="_xlnm.Print_Titles" localSheetId="1">'1.Bevételek'!$A:$H,'1.Bevételek'!$5:$5</definedName>
    <definedName name="_xlnm.Print_Titles" localSheetId="9">'2.1.m. MŰk. kiadás. önkorm. '!$A:$A,'2.1.m. MŰk. kiadás. önkorm. '!$3:$3</definedName>
    <definedName name="_xlnm.Print_Titles" localSheetId="8">'2.Kiadások'!$5:$5</definedName>
    <definedName name="_xlnm.Print_Area" localSheetId="1">'1.Bevételek'!$A$1:$H$95</definedName>
    <definedName name="_xlnm.Print_Area" localSheetId="21">'10.finanszírozás'!$A$1:$E$9</definedName>
    <definedName name="_xlnm.Print_Area" localSheetId="22">'11.szociális kiadások'!$A$1:$C$39</definedName>
    <definedName name="_xlnm.Print_Area" localSheetId="23">'12. átadott'!$A$1:$C$117</definedName>
    <definedName name="_xlnm.Print_Area" localSheetId="24">'12.1. Átadott pénze. szoc ju '!$A$1:$F$44</definedName>
    <definedName name="_xlnm.Print_Area" localSheetId="25">'13.átvett'!$A$1:$C$116</definedName>
    <definedName name="_xlnm.Print_Area" localSheetId="27">'15.MÉRLEG.'!$A$1:$D$154</definedName>
    <definedName name="_xlnm.Print_Area" localSheetId="28">'16.1.EI FELH. TERV önk.'!$A$1:$O$216</definedName>
    <definedName name="_xlnm.Print_Area" localSheetId="29">'16.2. EI. FELH. TERV óvoda'!$A$1:$O$216</definedName>
    <definedName name="_xlnm.Print_Area" localSheetId="30">'16.3. EI FELH. TERV KÖH'!$A$1:$O$216</definedName>
    <definedName name="_xlnm.Print_Area" localSheetId="31">'17.TÖBB ÉVES'!$A$1:$I$31</definedName>
    <definedName name="_xlnm.Print_Area" localSheetId="32">'18. KÖZVETETT'!$A$1:$E$34</definedName>
    <definedName name="_xlnm.Print_Area" localSheetId="33">'19.GÖRDÜLŐ kiadások teljes'!$A$2:$F$124</definedName>
    <definedName name="_xlnm.Print_Area" localSheetId="8">'2.Kiadások'!$A$1:$K$123</definedName>
    <definedName name="_xlnm.Print_Area" localSheetId="34">'20.GÖRDÜLŐ bevételek teljes'!$A$2:$F$96</definedName>
    <definedName name="_xlnm.Print_Area" localSheetId="35">'21.GÖRDÜLŐ'!$A$1:$F$27</definedName>
    <definedName name="_xlnm.Print_Area" localSheetId="13">'3. létszám'!$A$1:$E$33</definedName>
    <definedName name="_xlnm.Print_Area" localSheetId="14">'4.m.  beruházások felújítások'!$A$1:$F$22</definedName>
    <definedName name="_xlnm.Print_Area" localSheetId="16">'5. tartalékok'!$A$1:$H$16</definedName>
    <definedName name="_xlnm.Print_Area" localSheetId="17">'6. stabilitási 1'!$A$1:$J$53</definedName>
    <definedName name="_xlnm.Print_Area" localSheetId="18">'7. stabilitási '!$A$1:$H$38</definedName>
    <definedName name="_xlnm.Print_Area" localSheetId="19">'8.EU projektek'!$A$1:$B$43</definedName>
    <definedName name="_xlnm.Print_Area" localSheetId="20">'9. finanszirozási kiad. bev.'!$A$1:$D$70</definedName>
    <definedName name="_xlnm.Print_Area" localSheetId="0">'I.Kiemelt rovatrend'!$A$1:$E$29</definedName>
    <definedName name="pr10" localSheetId="18">'7. stabilitási '!#REF!</definedName>
    <definedName name="pr11" localSheetId="18">'7. stabilitási '!#REF!</definedName>
    <definedName name="pr12" localSheetId="18">'7. stabilitási '!#REF!</definedName>
    <definedName name="pr21" localSheetId="17">'6. stabilitási 1'!$A$56</definedName>
    <definedName name="pr22" localSheetId="17">'6. stabilitási 1'!#REF!</definedName>
    <definedName name="pr232" localSheetId="27">'15.MÉRLEG.'!#REF!</definedName>
    <definedName name="pr232" localSheetId="31">'17.TÖBB ÉVES'!$A$16</definedName>
    <definedName name="pr232" localSheetId="32">'18. KÖZVETETT'!$A$10</definedName>
    <definedName name="pr232" localSheetId="35">'21.GÖRDÜLŐ'!#REF!</definedName>
    <definedName name="pr233" localSheetId="27">'15.MÉRLEG.'!#REF!</definedName>
    <definedName name="pr233" localSheetId="31">'17.TÖBB ÉVES'!$A$17</definedName>
    <definedName name="pr233" localSheetId="32">'18. KÖZVETETT'!$A$15</definedName>
    <definedName name="pr233" localSheetId="35">'21.GÖRDÜLŐ'!#REF!</definedName>
    <definedName name="pr234" localSheetId="27">'15.MÉRLEG.'!#REF!</definedName>
    <definedName name="pr234" localSheetId="31">'17.TÖBB ÉVES'!$A$18</definedName>
    <definedName name="pr234" localSheetId="32">'18. KÖZVETETT'!$A$23</definedName>
    <definedName name="pr234" localSheetId="35">'21.GÖRDÜLŐ'!#REF!</definedName>
    <definedName name="pr235" localSheetId="27">'15.MÉRLEG.'!#REF!</definedName>
    <definedName name="pr235" localSheetId="31">'17.TÖBB ÉVES'!$A$19</definedName>
    <definedName name="pr235" localSheetId="32">'18. KÖZVETETT'!$A$28</definedName>
    <definedName name="pr235" localSheetId="35">'21.GÖRDÜLŐ'!#REF!</definedName>
    <definedName name="pr236" localSheetId="27">'15.MÉRLEG.'!#REF!</definedName>
    <definedName name="pr236" localSheetId="31">'17.TÖBB ÉVES'!$A$20</definedName>
    <definedName name="pr236" localSheetId="32">'18. KÖZVETETT'!$A$33</definedName>
    <definedName name="pr236" localSheetId="35">'21.GÖRDÜLŐ'!#REF!</definedName>
    <definedName name="pr24" localSheetId="17">'6. stabilitási 1'!$A$58</definedName>
    <definedName name="pr25" localSheetId="17">'6. stabilitási 1'!$A$59</definedName>
    <definedName name="pr26" localSheetId="17">'6. stabilitási 1'!$A$60</definedName>
    <definedName name="pr27" localSheetId="17">'6. stabilitási 1'!$A$61</definedName>
    <definedName name="pr28" localSheetId="17">'6. stabilitási 1'!$A$62</definedName>
    <definedName name="pr312" localSheetId="27">'15.MÉRLEG.'!#REF!</definedName>
    <definedName name="pr312" localSheetId="31">'17.TÖBB ÉVES'!$A$7</definedName>
    <definedName name="pr312" localSheetId="32">'18. KÖZVETETT'!#REF!</definedName>
    <definedName name="pr312" localSheetId="35">'21.GÖRDÜLŐ'!#REF!</definedName>
    <definedName name="pr313" localSheetId="27">'15.MÉRLEG.'!#REF!</definedName>
    <definedName name="pr313" localSheetId="31">'17.TÖBB ÉVES'!$A$2</definedName>
    <definedName name="pr313" localSheetId="32">'18. KÖZVETETT'!#REF!</definedName>
    <definedName name="pr313" localSheetId="35">'21.GÖRDÜLŐ'!#REF!</definedName>
    <definedName name="pr314" localSheetId="27">'15.MÉRLEG.'!#REF!</definedName>
    <definedName name="pr314" localSheetId="31">'17.TÖBB ÉVES'!$A$9</definedName>
    <definedName name="pr314" localSheetId="32">'18. KÖZVETETT'!$A$2</definedName>
    <definedName name="pr314" localSheetId="35">'21.GÖRDÜLŐ'!#REF!</definedName>
    <definedName name="pr315" localSheetId="27">'15.MÉRLEG.'!#REF!</definedName>
    <definedName name="pr315" localSheetId="31">'17.TÖBB ÉVES'!$A$10</definedName>
    <definedName name="pr315" localSheetId="32">'18. KÖZVETETT'!#REF!</definedName>
    <definedName name="pr315" localSheetId="35">'21.GÖRDÜLŐ'!#REF!</definedName>
    <definedName name="pr347" localSheetId="35">'21.GÖRDÜLŐ'!#REF!</definedName>
    <definedName name="pr348" localSheetId="35">'21.GÖRDÜLŐ'!#REF!</definedName>
    <definedName name="pr349" localSheetId="35">'21.GÖRDÜLŐ'!#REF!</definedName>
    <definedName name="pr395" localSheetId="35">'21.GÖRDÜLŐ'!$A$31</definedName>
    <definedName name="pr396" localSheetId="35">'21.GÖRDÜLŐ'!$A$32</definedName>
    <definedName name="pr397" localSheetId="35">'21.GÖRDÜLŐ'!$A$33</definedName>
    <definedName name="pr7" localSheetId="18">'7. stabilitási '!#REF!</definedName>
    <definedName name="pr8" localSheetId="18">'7. stabilitási '!#REF!</definedName>
    <definedName name="pr9" localSheetId="18">'7. stabilitási 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<sst xmlns="http://schemas.openxmlformats.org/spreadsheetml/2006/main" count="3931" uniqueCount="969">
  <si>
    <t>MINDÖSSZESEN</t>
  </si>
  <si>
    <t>ÖSSZESEN</t>
  </si>
  <si>
    <t>Rovat-
szám</t>
  </si>
  <si>
    <t>Összesen</t>
  </si>
  <si>
    <t>Felújítások összesen:</t>
  </si>
  <si>
    <t>KÖLTSÉGVETÉSI ENGEDÉLYEZETT LÉTSZÁMKERETBE NEM TARTOZÓ FOGLALKOZTATOTTAK LÉTSZÁMA AZ IDŐSZAK VÉGÉN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</si>
  <si>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</si>
  <si>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</si>
  <si>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</si>
  <si>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</si>
  <si>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</si>
  <si>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</si>
  <si>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</si>
  <si>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</si>
  <si>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</si>
  <si>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</si>
  <si>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</si>
  <si>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</si>
  <si>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</si>
  <si>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</si>
  <si>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</si>
  <si>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</si>
  <si>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</si>
  <si>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</si>
  <si>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</si>
  <si>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</si>
  <si>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</si>
  <si>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</si>
  <si>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</si>
  <si>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</si>
  <si>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</si>
  <si>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</si>
  <si>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</si>
  <si>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</si>
  <si>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</si>
  <si>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</si>
  <si>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</si>
  <si>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</si>
  <si>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</si>
  <si>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</si>
  <si>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</si>
  <si>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</si>
  <si>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</si>
  <si>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</si>
  <si>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</si>
  <si>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</si>
  <si>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</si>
  <si>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</si>
  <si>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</si>
  <si>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</si>
  <si>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</si>
  <si>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</si>
  <si>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</si>
  <si>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</si>
  <si>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</si>
  <si>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</si>
  <si>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</si>
  <si>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</si>
  <si>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</si>
  <si>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</si>
  <si>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</si>
  <si>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</si>
  <si>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</si>
  <si>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</si>
  <si>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</si>
  <si>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</si>
  <si>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</si>
  <si>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</si>
  <si>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</si>
  <si>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</si>
  <si>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</si>
  <si>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</si>
  <si>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</si>
  <si>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</si>
  <si>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</si>
  <si>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</si>
  <si>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</si>
  <si>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</si>
  <si>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</si>
  <si>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</si>
  <si>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</si>
  <si>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</si>
  <si>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</si>
  <si>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</si>
  <si>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</si>
  <si>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</si>
  <si>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</si>
  <si>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</si>
  <si>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</si>
  <si>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</si>
  <si>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</si>
  <si>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</si>
  <si>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</si>
  <si>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</si>
  <si>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</si>
  <si>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</si>
  <si>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</si>
  <si>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</si>
  <si>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</si>
  <si>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</si>
  <si>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</si>
  <si>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</si>
  <si>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</si>
  <si>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</si>
  <si>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</si>
  <si>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</si>
  <si>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</si>
  <si>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</si>
  <si>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</si>
  <si>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</si>
  <si>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</si>
  <si>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</si>
  <si>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</si>
  <si>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</si>
  <si>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</si>
  <si>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</si>
  <si>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</si>
  <si>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</si>
  <si>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</si>
  <si>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</si>
  <si>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</si>
  <si>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</si>
  <si>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</si>
  <si>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</si>
  <si>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</si>
  <si>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</si>
  <si>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</si>
  <si>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</si>
  <si>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</si>
  <si>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</si>
  <si>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</si>
  <si>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</si>
  <si>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</si>
  <si>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</si>
  <si>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</si>
  <si>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</si>
  <si>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</si>
  <si>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</si>
  <si>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</si>
  <si>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</si>
  <si>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</si>
  <si>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</si>
  <si>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</si>
  <si>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</si>
  <si>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</si>
  <si>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</si>
  <si>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</si>
  <si>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</si>
  <si>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</si>
  <si>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</si>
  <si>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</si>
  <si>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</si>
  <si>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</si>
  <si>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</si>
  <si>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</si>
  <si>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</si>
  <si>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</si>
  <si>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</si>
  <si>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</si>
  <si>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</si>
  <si>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</si>
  <si>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</si>
  <si>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</si>
  <si>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</si>
  <si>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</si>
  <si>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</si>
  <si>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</si>
  <si>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</si>
  <si>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</si>
  <si>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</si>
  <si>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</si>
  <si>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</si>
  <si>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</si>
  <si>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</si>
  <si>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</si>
  <si>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</si>
  <si>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</si>
  <si>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</si>
  <si>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</si>
  <si>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</si>
  <si>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</si>
  <si>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</si>
  <si>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</si>
  <si>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</si>
  <si>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</si>
  <si>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</si>
  <si>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</si>
  <si>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</si>
  <si>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</si>
  <si>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</si>
  <si>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</si>
  <si>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</si>
  <si>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</si>
  <si>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</si>
  <si>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</si>
  <si>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</si>
  <si>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</si>
  <si>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</si>
  <si>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</si>
  <si>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</si>
  <si>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</si>
  <si>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</si>
  <si>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</si>
  <si>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</si>
  <si>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</si>
  <si>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</si>
  <si>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</si>
  <si>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</si>
  <si>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</si>
  <si>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</si>
  <si>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</si>
  <si>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</si>
  <si>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</si>
  <si>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</si>
  <si>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</si>
  <si>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</si>
  <si>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</si>
  <si>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</si>
  <si>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</si>
  <si>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</si>
  <si>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</si>
  <si>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</si>
  <si>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</si>
  <si>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</si>
  <si>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</si>
  <si>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</si>
  <si>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</si>
  <si>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</si>
  <si>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</si>
  <si>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</si>
  <si>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</si>
  <si>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</si>
  <si>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</si>
  <si>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</si>
  <si>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</si>
  <si>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</si>
  <si>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</si>
  <si>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</si>
  <si>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</si>
  <si>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</si>
  <si>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</si>
  <si>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</si>
  <si>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</si>
  <si>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</si>
  <si>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</si>
  <si>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</si>
  <si>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</si>
  <si>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</si>
  <si>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</si>
  <si>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</si>
  <si>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</si>
  <si>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</si>
  <si>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</si>
  <si>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</si>
  <si>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</si>
  <si>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</si>
  <si>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</si>
  <si>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</si>
  <si>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</si>
  <si>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</si>
  <si>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</si>
  <si>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</si>
  <si>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</si>
  <si>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</si>
  <si>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</si>
  <si>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</si>
  <si>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</si>
  <si>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</si>
  <si>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</si>
  <si>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</si>
  <si>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</si>
  <si>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</si>
  <si>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</si>
  <si>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</si>
  <si>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</si>
  <si>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</si>
  <si>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</si>
  <si>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</si>
  <si>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</si>
  <si>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</si>
  <si>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</si>
  <si>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</si>
  <si>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</si>
  <si>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</si>
  <si>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</si>
  <si>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</si>
  <si>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</si>
  <si>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</si>
  <si>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</si>
  <si>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</si>
  <si>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</si>
  <si>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</si>
  <si>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</si>
  <si>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</si>
  <si>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</si>
  <si>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</si>
  <si>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</si>
  <si>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</si>
  <si>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</si>
  <si>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</si>
  <si>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</si>
  <si>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</si>
  <si>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</si>
  <si>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</si>
  <si>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</si>
  <si>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</si>
  <si>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</si>
  <si>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</si>
  <si>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</si>
  <si>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</si>
  <si>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</si>
  <si>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</si>
  <si>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</si>
  <si>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</si>
  <si>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</si>
  <si>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</si>
  <si>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</si>
  <si>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</si>
  <si>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</si>
  <si>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</si>
  <si>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</si>
  <si>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</si>
  <si>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</si>
  <si>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</si>
  <si>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</si>
  <si>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</si>
  <si>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</si>
  <si>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</si>
  <si>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</si>
  <si>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</si>
  <si>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</si>
  <si>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</si>
  <si>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</si>
  <si>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</si>
  <si>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</si>
  <si>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</si>
  <si>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</si>
  <si>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</si>
  <si>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</si>
  <si>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</si>
  <si>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</si>
  <si>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</si>
  <si>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</si>
  <si>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</si>
  <si>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</si>
  <si>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</si>
  <si>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</si>
  <si>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</si>
  <si>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</si>
  <si>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</si>
  <si>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</si>
  <si>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</si>
  <si>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</si>
  <si>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</si>
  <si>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</si>
  <si>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</si>
  <si>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</si>
  <si>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</si>
  <si>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</si>
  <si>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</si>
  <si>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</si>
  <si>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</si>
  <si>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</si>
  <si>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</si>
  <si>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</si>
  <si>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</si>
  <si>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</si>
  <si>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</si>
  <si>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</si>
  <si>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</si>
  <si>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</si>
  <si>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</si>
  <si>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</si>
  <si>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</si>
  <si>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</si>
  <si>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</si>
  <si>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</si>
  <si>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</si>
  <si>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</si>
  <si>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</si>
  <si>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</si>
  <si>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</si>
  <si>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</si>
  <si>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</si>
  <si>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</si>
  <si>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</si>
  <si>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</si>
  <si>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</si>
  <si>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</si>
  <si>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</si>
  <si>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</si>
  <si>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</si>
  <si>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</si>
  <si>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</si>
  <si>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</si>
  <si>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</si>
  <si>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</si>
  <si>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</si>
  <si>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</si>
  <si>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</si>
  <si>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</si>
  <si>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</si>
  <si>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</si>
  <si>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</si>
  <si>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</si>
  <si>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</si>
  <si>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</si>
  <si>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</si>
  <si>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</si>
  <si>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</si>
  <si>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</si>
  <si>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</si>
  <si>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</si>
  <si>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</si>
  <si>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</si>
  <si>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</si>
  <si>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</si>
  <si>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</si>
  <si>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</si>
  <si>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</si>
  <si>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</si>
  <si>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</si>
  <si>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</si>
  <si>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</si>
  <si>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</si>
  <si>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</si>
  <si>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</si>
  <si>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</si>
  <si>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</si>
  <si>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</si>
  <si>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</si>
  <si>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</si>
  <si>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</si>
  <si>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</si>
  <si>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</si>
  <si>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</si>
  <si>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</si>
  <si>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</si>
  <si>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</si>
  <si>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</si>
  <si>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</si>
  <si>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</si>
  <si>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</si>
  <si>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</si>
  <si>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</si>
  <si>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</si>
  <si>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</si>
  <si>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Önkormányzat</t>
  </si>
  <si>
    <t>Nefelejcs óvoda</t>
  </si>
  <si>
    <t>Közös Hivatal</t>
  </si>
  <si>
    <t>K5.1.Ebből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</si>
  <si>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</si>
  <si>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</si>
  <si>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</si>
  <si>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</si>
  <si>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</si>
  <si>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</si>
  <si>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</si>
  <si>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</si>
  <si>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</si>
  <si>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</si>
  <si>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</si>
  <si>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</si>
  <si>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kötelező feladatok</t>
  </si>
  <si>
    <t>önként vállalt feladatok</t>
  </si>
  <si>
    <t>ÖNKORMÁNYZAT</t>
  </si>
  <si>
    <t xml:space="preserve">állami (államigazgatási) feladatok </t>
  </si>
  <si>
    <t>költségvetési egyenleg  MŰKÖDÉSI</t>
  </si>
  <si>
    <t>költségvetési egyenleg FELHALMOZÁSI</t>
  </si>
  <si>
    <t>Bevételek kormányzati funkciónként (E Ft)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</si>
  <si>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</si>
  <si>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</si>
  <si>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</si>
  <si>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</si>
  <si>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</si>
  <si>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</si>
  <si>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</si>
  <si>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</si>
  <si>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</si>
  <si>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</si>
  <si>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</si>
  <si>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</si>
  <si>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074031 Család és nővédelmi egészségügyi gondozás</t>
  </si>
  <si>
    <t>081030 Sportlétesítmények, edzőtáborok működtetése és fejlesztése</t>
  </si>
  <si>
    <t>082091 Közművelődés – közösségi és társadalmi részvétel fejlesztése</t>
  </si>
  <si>
    <t>104030 Gyermekek napközbeni ellátása</t>
  </si>
  <si>
    <t>107051 Szociális étkeztetés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</si>
  <si>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</si>
  <si>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</si>
  <si>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</si>
  <si>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</si>
  <si>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Előző év költségvetési maradványának igénybevétele</t>
  </si>
  <si>
    <t>Maradvány igénybevétele (=10+11)</t>
  </si>
  <si>
    <t>ÖNKORMÁNYZAT ÖSSZESEN</t>
  </si>
  <si>
    <t>KÖZÖS HIVATAL  ÖSSZESEN</t>
  </si>
  <si>
    <t xml:space="preserve"> ÖSSZESEN</t>
  </si>
  <si>
    <t>Működési költségvetés előirányzat csoport</t>
  </si>
  <si>
    <t xml:space="preserve">Felhalmozási költségvetés előirányzat csoport </t>
  </si>
  <si>
    <t>084031 Civil szervezetek működési támogatása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</si>
  <si>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</si>
  <si>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</si>
  <si>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</si>
  <si>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</si>
  <si>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</si>
  <si>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</si>
  <si>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</si>
  <si>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</si>
  <si>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</si>
  <si>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</si>
  <si>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</si>
  <si>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Sopronkövesd Község Önkormányzatának tervezett egyéb működési kiadásai és pénzeszköz átadásai</t>
  </si>
  <si>
    <t xml:space="preserve"> Ezer forintban !</t>
  </si>
  <si>
    <t>Felhasználás
2013. 09.30-ig</t>
  </si>
  <si>
    <t>Teljesítés %-a</t>
  </si>
  <si>
    <t>Működési célú  támogatásértékű kiadások</t>
  </si>
  <si>
    <t>Hulladékgazdálkodási és egyéb tagdíjak</t>
  </si>
  <si>
    <t>Orvosi ügyeleti hj. Pereszteg</t>
  </si>
  <si>
    <t>Családsegítő társulási hj.</t>
  </si>
  <si>
    <t>BURSA támogatás</t>
  </si>
  <si>
    <t>Napnyugat Turisztikai Egyesület tagdíj</t>
  </si>
  <si>
    <t>Egyéb pénzeszköz átadások</t>
  </si>
  <si>
    <t>Működési célú pénzeszközátadások államháztartáson kívülre</t>
  </si>
  <si>
    <t>Dirty Dance támogatás</t>
  </si>
  <si>
    <t>Horgász Egyesület</t>
  </si>
  <si>
    <t>Nyugdíjas Egyesület támogatás</t>
  </si>
  <si>
    <t>Kövirózsa Kulturális Egyesület támogatás</t>
  </si>
  <si>
    <t>Utánpótlás SE.</t>
  </si>
  <si>
    <t>Sportegyesület támogatása</t>
  </si>
  <si>
    <t>Vöröskereszt támogatása</t>
  </si>
  <si>
    <t>Sopronkövesd Fejlődéséért Egyesület</t>
  </si>
  <si>
    <t>Modellező Egyesület</t>
  </si>
  <si>
    <t>Ellátottak pénzbeli juttatásai</t>
  </si>
  <si>
    <t>Önmormányzati rendeletben meghat. juttatás:</t>
  </si>
  <si>
    <t>Letelepedési támogatás</t>
  </si>
  <si>
    <t>Újszülött támogatás</t>
  </si>
  <si>
    <t>Kiküldetések, reklám- és propagandakiadások (=36+37)</t>
  </si>
  <si>
    <t>011220 Adó-, vám- és jövedéki igazgatás</t>
  </si>
  <si>
    <t>091110 Óvodai nevelés, ellátás szakmai feladatai</t>
  </si>
  <si>
    <t>Költségvetési engedélyezett létszámkeret (álláshely) (fő) KÖZÖS ÖNKORMÁNYZATI HIVATAL</t>
  </si>
  <si>
    <t>2.4. melléklet</t>
  </si>
  <si>
    <t xml:space="preserve">Költségvetési engedélyezett létszámkeret (álláshely) (fő) NEFELEJCS ÓVODA </t>
  </si>
  <si>
    <t>1. melléklet</t>
  </si>
  <si>
    <t>I. melléklet.</t>
  </si>
  <si>
    <t>3. melléklet</t>
  </si>
  <si>
    <t>2.2 melléklet</t>
  </si>
  <si>
    <t>Költségvetési kiadások (=19+20+45+54+71+79+84+94)</t>
  </si>
  <si>
    <t>1.2. melléklet</t>
  </si>
  <si>
    <t>Költségvetési bevételek (=13+19+33+49+55+61+67)</t>
  </si>
  <si>
    <t>Belföldi finanszírozás bevételei (=04+09+12+…+17+20)</t>
  </si>
  <si>
    <t>Finanszírozási bevételek (=21+27+28+29)</t>
  </si>
  <si>
    <t>1.3. melléklet</t>
  </si>
  <si>
    <t>096015 Gyermekétkeztetés köznevelési intézményben</t>
  </si>
  <si>
    <t>Működési bevételek (=34+…+40+43+46+...+48)</t>
  </si>
  <si>
    <t>1.5. melléklet</t>
  </si>
  <si>
    <t>Beruházások (=72+…+78)</t>
  </si>
  <si>
    <t>091140 Óvodai nevelés, ellátás működtetési feladatai</t>
  </si>
  <si>
    <t>2.3. melléklet</t>
  </si>
  <si>
    <t>2. melléklet</t>
  </si>
  <si>
    <t>041233 Hosszabb időtartamú közfoglalkoztatás</t>
  </si>
  <si>
    <t>072312 Fogorvosi ügyeleti ellátás</t>
  </si>
  <si>
    <t>900020 Önkormányzatok funkcióira nem sorolható bevételei államháztartáson kívülről</t>
  </si>
  <si>
    <t>Egyéb működési célú kiadások (=55+59+…+70)</t>
  </si>
  <si>
    <t>Felújítások (=80+...+83)</t>
  </si>
  <si>
    <t>2.1. melléklet</t>
  </si>
  <si>
    <t>Felhalmozási bevételek (=50+…+54)</t>
  </si>
  <si>
    <t>Készletértékesítés ellenértéke</t>
  </si>
  <si>
    <t>Települési önkormányzatok szociális gyermekjóléti és gyermekétkeztetési feladatainak támogatása</t>
  </si>
  <si>
    <t>Belföldi finanszírozás kiadásai (=04+11+…+17+20)</t>
  </si>
  <si>
    <t>Finanszírozási kiadások (=21+27+28+29)</t>
  </si>
  <si>
    <t>1.6. melléklet</t>
  </si>
  <si>
    <t>Beruházás megnevezése</t>
  </si>
  <si>
    <t>Beruházás jellege</t>
  </si>
  <si>
    <t>Beruházások összesen</t>
  </si>
  <si>
    <t>Pályázati önrész</t>
  </si>
  <si>
    <t>2016. évben</t>
  </si>
  <si>
    <t>2015. évi teljesítés ( tájékoztatóm adat)</t>
  </si>
  <si>
    <t>2016. eredeti előirányzat</t>
  </si>
  <si>
    <t>Leader támogatás</t>
  </si>
  <si>
    <t>Rendőrkapitányság</t>
  </si>
  <si>
    <t>Ktasztrófavédelem támogatása</t>
  </si>
  <si>
    <t>Háziorvosi Kft.</t>
  </si>
  <si>
    <t>Polgárőrök</t>
  </si>
  <si>
    <t>OFF ROAD</t>
  </si>
  <si>
    <t>Egyéb támogatás</t>
  </si>
  <si>
    <t>Rendezvények támogatása</t>
  </si>
  <si>
    <t>Himzőkiállítás, PÜNKÖVESD</t>
  </si>
  <si>
    <t>KÖN napok</t>
  </si>
  <si>
    <t xml:space="preserve"> Egyéb települési támogatás (temetési segly, ápolásidíj, közgyógy, rendkivüli szociális tám.)</t>
  </si>
  <si>
    <t>Egyházközség</t>
  </si>
  <si>
    <t>Egyesületek, civil szervezetk támogatása:</t>
  </si>
  <si>
    <t>4. melléklet</t>
  </si>
  <si>
    <t>ÖNKORMÁNYZATI ELŐIRÁNYZATOK</t>
  </si>
  <si>
    <t>KÖLTSÉGVETÉSI SZERV Közös önkormányzati Hivatal</t>
  </si>
  <si>
    <t>KÖLTSÉGVETÉSI SZERV Nefelejcs Óoda</t>
  </si>
  <si>
    <t xml:space="preserve">Ingatlanok beszerzése, létesítése </t>
  </si>
  <si>
    <t>Céltartalékok-</t>
  </si>
  <si>
    <t>Általános tartalékok</t>
  </si>
  <si>
    <t>KÖLTSÉGVETÉSI SZERV</t>
  </si>
  <si>
    <t>5. melléklet.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</si>
  <si>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</si>
  <si>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</si>
  <si>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</si>
  <si>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</si>
  <si>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</si>
  <si>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</si>
  <si>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</si>
  <si>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</si>
  <si>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t>Adósságot keletkeztető ügylet és annak értéke:</t>
  </si>
  <si>
    <t>ebből:</t>
  </si>
  <si>
    <t>Az önkormányzati garanciákból és önkormányzati kezességekből fennálló kötelezettségek az adósságot keletkeztető ügyletek futamidejének végéig, illetve a garancia, kezesség érvényesíthetőségéig</t>
  </si>
  <si>
    <t>hitel/lízing/kölcsön/értékpapír</t>
  </si>
  <si>
    <t>adósságot keletkeztető ügylet- várható visszatérítendő összege (kamattal) leáratig mindösszesen</t>
  </si>
  <si>
    <t>adósságot keletkeztető ügylet lejárati időpontja</t>
  </si>
  <si>
    <t>adósságot keletkeztető ügylet kezdő időpontja</t>
  </si>
  <si>
    <t>adósságot keletkeztető ügylet rovatszáma (B8)</t>
  </si>
  <si>
    <t>adósságot keletkeztető ügylet fajtája</t>
  </si>
  <si>
    <t>ebből kiadási előirányzat fedezete-adósságot keletkeztető ügylet</t>
  </si>
  <si>
    <t>ebből kiadási előirányzat fedezete-saját forrás</t>
  </si>
  <si>
    <t xml:space="preserve">kiadási eredeti előirányzat </t>
  </si>
  <si>
    <t>6. melléklet</t>
  </si>
  <si>
    <t>7. melléklet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</si>
  <si>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</si>
  <si>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</si>
  <si>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</si>
  <si>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</si>
  <si>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</si>
  <si>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</si>
  <si>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</si>
  <si>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</si>
  <si>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</si>
  <si>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</si>
  <si>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2015.</t>
  </si>
  <si>
    <t>saját bevételek 2016.</t>
  </si>
  <si>
    <t>saját bevételek 2017.</t>
  </si>
  <si>
    <t>saját bevételek 2018.</t>
  </si>
  <si>
    <t>353/2011. (XII. 30.) Korm. Rendelet értelmében az önkormányzat saját bevételének minősül</t>
  </si>
  <si>
    <t>1.a helyi adóból és a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</si>
  <si>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</si>
  <si>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</si>
  <si>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</si>
  <si>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</t>
  </si>
  <si>
    <t>6. a kezesség-, illetve garanciavállalással kapcsolatos megtérülés.</t>
  </si>
  <si>
    <t>ÖSSZESEN: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</si>
  <si>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</si>
  <si>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8. melléklet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</si>
  <si>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</si>
  <si>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</si>
  <si>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</si>
  <si>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</si>
  <si>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</si>
  <si>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</si>
  <si>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</si>
  <si>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</si>
  <si>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</si>
  <si>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</si>
  <si>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</si>
  <si>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ebből: tulajdonosi kölcsönök visszatérülése</t>
  </si>
  <si>
    <t xml:space="preserve">Központi költségvetés sajátos finanszírozási bevételei </t>
  </si>
  <si>
    <t>eredeti ei. Felhalmozáci célú</t>
  </si>
  <si>
    <t>eredeti ei. Működési célú</t>
  </si>
  <si>
    <t>ebből: fedezeti ügyletek nettó kiadásai</t>
  </si>
  <si>
    <t xml:space="preserve">Külföldi értékpapírok beváltása </t>
  </si>
  <si>
    <t xml:space="preserve">Befektetési célú belföldi értékpapírok beváltása </t>
  </si>
  <si>
    <t xml:space="preserve">Forgatási célú belföldi értékpapírok vásárlása </t>
  </si>
  <si>
    <t xml:space="preserve"> K9113</t>
  </si>
  <si>
    <t xml:space="preserve">Rövid lejáratú hitelek, kölcsönök törlesztése  </t>
  </si>
  <si>
    <t xml:space="preserve">Hosszú lejáratú hitelek, kölcsönök törlesztése  </t>
  </si>
  <si>
    <t>eredeti ei. Felhalmozási célú</t>
  </si>
  <si>
    <t>9. melléklet</t>
  </si>
  <si>
    <t>10. melléklet</t>
  </si>
  <si>
    <t>Központi, irányító szervi támogatások folyósítása működési célra</t>
  </si>
  <si>
    <t>Központi, irányító szervi támogatások folyósítása felhalmozási célra</t>
  </si>
  <si>
    <t>Nefeljcs Óvoda</t>
  </si>
  <si>
    <t>KÖH</t>
  </si>
  <si>
    <t>11. melléklet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</si>
  <si>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</si>
  <si>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</si>
  <si>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</si>
  <si>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</si>
  <si>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</si>
  <si>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</si>
  <si>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</si>
  <si>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</si>
  <si>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</si>
  <si>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</si>
  <si>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</si>
  <si>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</si>
  <si>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</si>
  <si>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</si>
  <si>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</si>
  <si>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</si>
  <si>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</si>
  <si>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</si>
  <si>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</si>
  <si>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</si>
  <si>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</si>
  <si>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</si>
  <si>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</si>
  <si>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</si>
  <si>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</si>
  <si>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</si>
  <si>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</si>
  <si>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</si>
  <si>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</si>
  <si>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</si>
  <si>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</si>
  <si>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</si>
  <si>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</si>
  <si>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12. melléklet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</si>
  <si>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</si>
  <si>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</si>
  <si>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</si>
  <si>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</si>
  <si>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</si>
  <si>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</si>
  <si>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</si>
  <si>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</si>
  <si>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</si>
  <si>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</si>
  <si>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</si>
  <si>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</si>
  <si>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</si>
  <si>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</si>
  <si>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</si>
  <si>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</si>
  <si>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</si>
  <si>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</si>
  <si>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</si>
  <si>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</si>
  <si>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</si>
  <si>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</si>
  <si>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</si>
  <si>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</si>
  <si>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</si>
  <si>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</si>
  <si>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</si>
  <si>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</si>
  <si>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Fogorvosi ügyelet</t>
  </si>
  <si>
    <t>13. melléklet</t>
  </si>
  <si>
    <t>14. melléklet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</si>
  <si>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</si>
  <si>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</si>
  <si>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</si>
  <si>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</si>
  <si>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</si>
  <si>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</si>
  <si>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</si>
  <si>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</si>
  <si>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</si>
  <si>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</si>
  <si>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</si>
  <si>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</si>
  <si>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</si>
  <si>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</si>
  <si>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</si>
  <si>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</si>
  <si>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</si>
  <si>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</si>
  <si>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</si>
  <si>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</si>
  <si>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</si>
  <si>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</si>
  <si>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</si>
  <si>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</si>
  <si>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</si>
  <si>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</si>
  <si>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</si>
  <si>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</si>
  <si>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</si>
  <si>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</si>
  <si>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15. melléklet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</si>
  <si>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</si>
  <si>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</si>
  <si>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</si>
  <si>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</si>
  <si>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</si>
  <si>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</si>
  <si>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</si>
  <si>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</si>
  <si>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</si>
  <si>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</si>
  <si>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</si>
  <si>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</si>
  <si>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</si>
  <si>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</si>
  <si>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</si>
  <si>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</si>
  <si>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</si>
  <si>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</si>
  <si>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</si>
  <si>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</si>
  <si>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</si>
  <si>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</si>
  <si>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</si>
  <si>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 A költségvetés előterjesztésekor a képviselő-testület részére tájékoztatásul  kell - szöveges indokolással együtt - bemutatni:</t>
  </si>
  <si>
    <t>Nefelejcs Óvoda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</si>
  <si>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</si>
  <si>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</si>
  <si>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</si>
  <si>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</si>
  <si>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</si>
  <si>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</si>
  <si>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B41</t>
  </si>
  <si>
    <t>Előirányzat felhasználási terv (E Ft)</t>
  </si>
  <si>
    <t>17.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</si>
  <si>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</si>
  <si>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</si>
  <si>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</si>
  <si>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</si>
  <si>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</si>
  <si>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</si>
  <si>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</si>
  <si>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</si>
  <si>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</si>
  <si>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</si>
  <si>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</si>
  <si>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</si>
  <si>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Rovat
száma</t>
  </si>
  <si>
    <t>KÖLTSÉGVETÉSI SZERV ELŐIRÁNYZATA NEFELEJCS ÓVODA</t>
  </si>
  <si>
    <t>KÖLTSÉGVETÉSI SZERV ELŐIRÁNYZATA KÖZÖS HIVATAL</t>
  </si>
  <si>
    <t>19. melléklet</t>
  </si>
  <si>
    <t>MINDÖSSZESEN:</t>
  </si>
  <si>
    <t>Beruházások összesen:</t>
  </si>
  <si>
    <t>Felhalmozási célú hiteltörlesztések</t>
  </si>
  <si>
    <t>Működési célú hiteltörlesztések összesen:</t>
  </si>
  <si>
    <t>2019. év utáni kifizetések</t>
  </si>
  <si>
    <t>2018. évi kifizetés</t>
  </si>
  <si>
    <t>2017. évi kifizetés</t>
  </si>
  <si>
    <t>2016. évi kifizetés</t>
  </si>
  <si>
    <t>Tárgyévi kifizetés (2015. évi ei.)</t>
  </si>
  <si>
    <t>Tárgyév előtti kifizetés</t>
  </si>
  <si>
    <t>Köt.vállalás éve</t>
  </si>
  <si>
    <t>Kötelezettségek megnevezése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</si>
  <si>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</si>
  <si>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</si>
  <si>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</si>
  <si>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</si>
  <si>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</si>
  <si>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</si>
  <si>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</si>
  <si>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</si>
  <si>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</si>
  <si>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</si>
  <si>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ÖSSZEVONT ELŐIRÁNYZATOK (ÖNKORMÁNYZAT ÉS KÖLTSÉGVETÉSI SZERVEI ÖSSZESEN)</t>
  </si>
  <si>
    <t>2016.</t>
  </si>
  <si>
    <t>2017.</t>
  </si>
  <si>
    <t>2018.</t>
  </si>
  <si>
    <t>2019.</t>
  </si>
  <si>
    <t>ÖNKORMÁNYZAT ÉS KÖLTSÉGVETÉSI SZERVEI ELŐIRÁNYZATA MINDÖSSZESEN</t>
  </si>
  <si>
    <t>Fizetési kötelezettségek</t>
  </si>
  <si>
    <t>2015. évi előirányzat</t>
  </si>
  <si>
    <t>2016. évi előirányzat</t>
  </si>
  <si>
    <t>2017. évi előirányzat</t>
  </si>
  <si>
    <t>2018. évi előirányzat</t>
  </si>
  <si>
    <t>Saját bevételek</t>
  </si>
  <si>
    <t>1. a helyi adóból származó bevétel,</t>
  </si>
  <si>
    <t>5. bírság-, pótlék- és díjbevétel, valamint</t>
  </si>
  <si>
    <t>6. a kezességvállalással kapcsolatos megtérülés.</t>
  </si>
  <si>
    <t>B6-B7</t>
  </si>
  <si>
    <t>saját bevételek 2019.</t>
  </si>
  <si>
    <t>Sopronkövesd község Önkormányzatának,   Nefelejcs Óvodának és Sopronkövesdi Közös Önkormányzat Hivatal  a 2017. évi költségvetése</t>
  </si>
  <si>
    <t>Sopronkövesd község Önkormányzatának, Nefelejcs Óvodának és Sopronkövesdi Közös Önkormányzat Hivatal  a 2017. évi költségvetése</t>
  </si>
  <si>
    <t>Beruházások és felújítások (Ft)</t>
  </si>
  <si>
    <t>045160</t>
  </si>
  <si>
    <t>05334</t>
  </si>
  <si>
    <t>Járda, kerékpárút és út javítás</t>
  </si>
  <si>
    <t>Felhalmozási kiadások mindösszesen:</t>
  </si>
  <si>
    <t>052020</t>
  </si>
  <si>
    <t>0571</t>
  </si>
  <si>
    <t>Vízmű felújítások</t>
  </si>
  <si>
    <t>045120</t>
  </si>
  <si>
    <t>Utak javítási (adósságkonszolidációban nem részesült önkormányzatok támogatásából)</t>
  </si>
  <si>
    <t>011130</t>
  </si>
  <si>
    <t>Hivatal felújítása</t>
  </si>
  <si>
    <t>066020</t>
  </si>
  <si>
    <t>Kápolna felújítás</t>
  </si>
  <si>
    <t>091110</t>
  </si>
  <si>
    <t>Óvodai fejlesztések (konténerház + akadálymentesítés)</t>
  </si>
  <si>
    <t>Liliom utca rendezés, játszótér</t>
  </si>
  <si>
    <t>5071</t>
  </si>
  <si>
    <t>Kossuth utcai járda térkövezés</t>
  </si>
  <si>
    <t>074031                      104030</t>
  </si>
  <si>
    <t>0564</t>
  </si>
  <si>
    <t>Egyéb kisértékű eszközök                                         (CSANA, Védőnő)</t>
  </si>
  <si>
    <t>0562</t>
  </si>
  <si>
    <t>Konténer</t>
  </si>
  <si>
    <t>066010</t>
  </si>
  <si>
    <t>Padka kasza</t>
  </si>
  <si>
    <t>Fűtőtestek</t>
  </si>
  <si>
    <t>0563</t>
  </si>
  <si>
    <t>Informatikai eszközök vásárlása (ASP KERET)</t>
  </si>
  <si>
    <t>Dózsa utca útalap és csapdékvíz elvez.</t>
  </si>
  <si>
    <t>Liliom utcai telkek</t>
  </si>
  <si>
    <t>Terület vásárlás</t>
  </si>
  <si>
    <t>Egészségház</t>
  </si>
  <si>
    <t>2017. évi tervezett beruházások összesen</t>
  </si>
  <si>
    <t>Beruházáshoz kapcsolódó ÁFA</t>
  </si>
  <si>
    <t>Tervezett kiadási előirányzat</t>
  </si>
  <si>
    <t>COFOG</t>
  </si>
  <si>
    <t>Sopronkövesd község 2017. évi beruházási, és nem rendszeres karbantartási kiadásainak terve</t>
  </si>
  <si>
    <t>4.1. melléklet</t>
  </si>
  <si>
    <t>Általános- és céltartalékok (Ft)</t>
  </si>
  <si>
    <t>Önkormányzat 2017. évi költségvetése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</si>
  <si>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</si>
  <si>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</si>
  <si>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</si>
  <si>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</si>
  <si>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</si>
  <si>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</si>
  <si>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Sopronkövesd község Önkormányzatának, Nefelejcs Óvodának és Sopronkövesdi Közös Önkormányzat Hivatal  a 2017 évi költségvetése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</si>
  <si>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</si>
  <si>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</si>
  <si>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</si>
  <si>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költségvetési mérlege közgazdasági tagolásban (Ft)</t>
  </si>
  <si>
    <t>2017. évi eredeti ei.</t>
  </si>
  <si>
    <t>2015. évi tény</t>
  </si>
  <si>
    <t>2016. évi várható</t>
  </si>
  <si>
    <t>2015. évi teljesítés</t>
  </si>
  <si>
    <t>B65</t>
  </si>
  <si>
    <t>B75</t>
  </si>
  <si>
    <t>2016. évi várható teljesítés</t>
  </si>
  <si>
    <t>2016. évi várható teljesítés eredeti ei.</t>
  </si>
  <si>
    <t>2017. évi eredeti</t>
  </si>
  <si>
    <t>2016. évi várható teljesítés.</t>
  </si>
  <si>
    <t>2015. évit eljesítés</t>
  </si>
  <si>
    <t>2017 évi eredeti</t>
  </si>
  <si>
    <t>A többéves kihatással járó döntések számszerűsítése évenkénti bontásban és összesítve (Ft)</t>
  </si>
  <si>
    <t>A közvetett támogatások (Ft)</t>
  </si>
  <si>
    <t>Kiadások (Ft)</t>
  </si>
  <si>
    <t>2020.</t>
  </si>
  <si>
    <t>Bevételek (Ft)</t>
  </si>
  <si>
    <t>Középtávú tervezés - Önkormányzat 2017. évi költségvetése</t>
  </si>
  <si>
    <t>16.1. melléklet</t>
  </si>
  <si>
    <t>16.2.  melléklet</t>
  </si>
  <si>
    <t>16.3.. melléklet</t>
  </si>
  <si>
    <t>18. meléklet</t>
  </si>
  <si>
    <t>20. melléklet</t>
  </si>
  <si>
    <t>21. melléklet</t>
  </si>
  <si>
    <t xml:space="preserve"> Sopronkövesd Községi Önkormányzat 2017. évi költségvetése</t>
  </si>
  <si>
    <t>NEFELEJCS ÓVODA KÖTELEZŐ FELADATOK ÖSSZESEN</t>
  </si>
  <si>
    <t>KÖZÖS HIVATAL KÖTELEZŐ FELADATOK ÖSSZESEN</t>
  </si>
  <si>
    <t>Sopronkövesd község  Önkormányzatának 2017. évi költségvetése</t>
  </si>
  <si>
    <t>Bevételek kormányzati funkciónként ( Ft)</t>
  </si>
  <si>
    <t>1.1 melléklet</t>
  </si>
  <si>
    <t>Felhalmozási célú támogatások államháztartáson belülről (=14+…+18)</t>
  </si>
  <si>
    <t>Közvetített szolgáltatások ellenértéke</t>
  </si>
  <si>
    <t>Sopronkövesdi Közös Önkormányzati Hivatal 2017. évi költségvetése</t>
  </si>
  <si>
    <t>Egyéb kapott (járó) kamatok és kamatjellegű bevételek</t>
  </si>
  <si>
    <t>Kamatbevételek és más nyereségjellegű bevételek (=41+42)</t>
  </si>
  <si>
    <t>Sopronkövesdi Nefelejcs Óvoda  2017. évi költségvetése</t>
  </si>
  <si>
    <t>Sopronkövesd község  Önkormányzatánka 2017. évi költségvetése</t>
  </si>
  <si>
    <t>Finanszirozási bevétele kormányzati funkciónként (Ft)</t>
  </si>
  <si>
    <t>1.4. melléklet</t>
  </si>
  <si>
    <t>Finanszírozási bevételek kormányzati funkciónként ( Ft)</t>
  </si>
  <si>
    <t>Finanszirozási bevételek  kormányzati funkciónként (Ft)</t>
  </si>
  <si>
    <t>NEFELEJCS ÓVODA KÖTELEZŐ FELADATOK</t>
  </si>
  <si>
    <r>
      <t xml:space="preserve">Elvonások és befizetések </t>
    </r>
    <r>
      <rPr>
        <b/>
        <sz val="10"/>
        <rFont val="Bookman Old Style"/>
        <family val="1"/>
      </rPr>
      <t>(A helyi önkormányzatok törvényi előíráson alapuló befizetései</t>
    </r>
  </si>
  <si>
    <t>Kiadások kormányzati funkciónként (Ft)</t>
  </si>
  <si>
    <t>018020 Központi költségvetési befizetések</t>
  </si>
  <si>
    <t>045120 Út, autópálya építése</t>
  </si>
  <si>
    <t>Céljuttatás</t>
  </si>
  <si>
    <t>Egyéb elvonások, befizetések</t>
  </si>
  <si>
    <t>Elvonások és befizetések (=56+57+58)</t>
  </si>
  <si>
    <t>Kiadások kormányzati funkciónként ( Ft)</t>
  </si>
  <si>
    <t>Finanszírozási Kiadások kormányzati funkciónként ( Ft)</t>
  </si>
  <si>
    <t>Helyi önkormányzatok működésének  általános támogatásai</t>
  </si>
  <si>
    <t>Bevételek ( Ft)</t>
  </si>
  <si>
    <t>Önkormányzat 2017 évi költségvetése</t>
  </si>
  <si>
    <t>Előirányzat felhasználási terv ( Ft)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</si>
</sst>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#,##0.0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10"/>
      <name val="Segoe UI"/>
      <family val="2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11"/>
      <name val="Arial"/>
      <family val="2"/>
    </font>
    <font>
      <b/>
      <sz val="11"/>
      <color indexed="8"/>
      <name val="Old b"/>
      <family val="0"/>
    </font>
    <font>
      <sz val="9"/>
      <name val="Segoe UI"/>
      <family val="2"/>
    </font>
    <font>
      <b/>
      <i/>
      <sz val="11"/>
      <name val="Times New Roman CE"/>
      <family val="0"/>
    </font>
    <font>
      <sz val="9"/>
      <name val="Times New Roman CE"/>
      <family val="0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7.5"/>
      <color indexed="8"/>
      <name val="Bookman Old Style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3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i/>
      <sz val="9"/>
      <name val="Bookman Old Style"/>
      <family val="1"/>
    </font>
    <font>
      <i/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 CE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40"/>
      <name val="Bookman Old Styl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Old b"/>
      <family val="0"/>
    </font>
    <font>
      <sz val="11"/>
      <color theme="1"/>
      <name val="Times New Roman CE"/>
      <family val="1"/>
    </font>
    <font>
      <b/>
      <sz val="12"/>
      <color rgb="FF000000"/>
      <name val="Bookman Old Style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9"/>
      <color theme="1"/>
      <name val="Calibri"/>
      <family val="2"/>
    </font>
    <font>
      <sz val="11"/>
      <color rgb="FF00B0F0"/>
      <name val="Bookman Old Style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5" fillId="19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10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" fillId="21" borderId="7" applyNumberFormat="0" applyFont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104" fillId="28" borderId="0" applyNumberFormat="0" applyBorder="0" applyAlignment="0" applyProtection="0"/>
    <xf numFmtId="0" fontId="105" fillId="29" borderId="8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9" fillId="30" borderId="0" applyNumberFormat="0" applyBorder="0" applyAlignment="0" applyProtection="0"/>
    <xf numFmtId="0" fontId="110" fillId="31" borderId="0" applyNumberFormat="0" applyBorder="0" applyAlignment="0" applyProtection="0"/>
    <xf numFmtId="0" fontId="111" fillId="29" borderId="1" applyNumberFormat="0" applyAlignment="0" applyProtection="0"/>
    <xf numFmtId="9" fontId="1" fillId="0" borderId="0" applyFont="0" applyFill="0" applyBorder="0" applyAlignment="0" applyProtection="0"/>
  </cellStyleXfs>
  <cellXfs count="4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71" applyFont="1" applyFill="1" applyBorder="1" applyAlignment="1">
      <alignment horizontal="left" vertical="center" wrapText="1"/>
      <protection/>
    </xf>
    <xf numFmtId="0" fontId="8" fillId="0" borderId="10" xfId="7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61">
      <alignment/>
      <protection/>
    </xf>
    <xf numFmtId="3" fontId="11" fillId="0" borderId="10" xfId="61" applyNumberFormat="1" applyFont="1" applyBorder="1">
      <alignment/>
      <protection/>
    </xf>
    <xf numFmtId="0" fontId="15" fillId="0" borderId="0" xfId="61" applyFont="1">
      <alignment/>
      <protection/>
    </xf>
    <xf numFmtId="0" fontId="15" fillId="0" borderId="11" xfId="61" applyFont="1" applyBorder="1">
      <alignment/>
      <protection/>
    </xf>
    <xf numFmtId="3" fontId="15" fillId="0" borderId="10" xfId="61" applyNumberFormat="1" applyFont="1" applyBorder="1">
      <alignment/>
      <protection/>
    </xf>
    <xf numFmtId="0" fontId="11" fillId="0" borderId="11" xfId="61" applyFont="1" applyBorder="1">
      <alignment/>
      <protection/>
    </xf>
    <xf numFmtId="0" fontId="11" fillId="32" borderId="11" xfId="61" applyFont="1" applyFill="1" applyBorder="1">
      <alignment/>
      <protection/>
    </xf>
    <xf numFmtId="3" fontId="15" fillId="0" borderId="0" xfId="61" applyNumberFormat="1" applyFont="1">
      <alignment/>
      <protection/>
    </xf>
    <xf numFmtId="3" fontId="0" fillId="0" borderId="0" xfId="61" applyNumberFormat="1">
      <alignment/>
      <protection/>
    </xf>
    <xf numFmtId="0" fontId="12" fillId="0" borderId="0" xfId="61" applyFont="1">
      <alignment/>
      <protection/>
    </xf>
    <xf numFmtId="3" fontId="108" fillId="0" borderId="0" xfId="61" applyNumberFormat="1" applyFont="1">
      <alignment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0" fontId="0" fillId="0" borderId="0" xfId="61" applyAlignment="1">
      <alignment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3" fontId="0" fillId="0" borderId="10" xfId="61" applyNumberFormat="1" applyBorder="1">
      <alignment/>
      <protection/>
    </xf>
    <xf numFmtId="3" fontId="108" fillId="0" borderId="10" xfId="61" applyNumberFormat="1" applyFont="1" applyBorder="1">
      <alignment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2" borderId="10" xfId="61" applyFont="1" applyFill="1" applyBorder="1">
      <alignment/>
      <protection/>
    </xf>
    <xf numFmtId="0" fontId="17" fillId="32" borderId="10" xfId="61" applyFont="1" applyFill="1" applyBorder="1">
      <alignment/>
      <protection/>
    </xf>
    <xf numFmtId="0" fontId="108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" fontId="5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center" wrapText="1"/>
      <protection/>
    </xf>
    <xf numFmtId="3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15" fillId="0" borderId="10" xfId="61" applyFont="1" applyBorder="1">
      <alignment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18" fillId="34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3" fontId="8" fillId="0" borderId="10" xfId="61" applyNumberFormat="1" applyFont="1" applyFill="1" applyBorder="1" applyAlignment="1">
      <alignment horizontal="left" vertical="center" wrapText="1"/>
      <protection/>
    </xf>
    <xf numFmtId="3" fontId="3" fillId="0" borderId="10" xfId="61" applyNumberFormat="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3" fontId="8" fillId="0" borderId="10" xfId="61" applyNumberFormat="1" applyFont="1" applyFill="1" applyBorder="1" applyAlignment="1">
      <alignment horizontal="left" vertical="center"/>
      <protection/>
    </xf>
    <xf numFmtId="3" fontId="3" fillId="0" borderId="10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0" fillId="0" borderId="0" xfId="61" applyNumberFormat="1" applyBorder="1">
      <alignment/>
      <protection/>
    </xf>
    <xf numFmtId="3" fontId="108" fillId="0" borderId="0" xfId="61" applyNumberFormat="1" applyFont="1" applyBorder="1">
      <alignment/>
      <protection/>
    </xf>
    <xf numFmtId="0" fontId="108" fillId="0" borderId="0" xfId="61" applyFont="1" applyBorder="1">
      <alignment/>
      <protection/>
    </xf>
    <xf numFmtId="3" fontId="30" fillId="0" borderId="0" xfId="60" applyNumberFormat="1" applyFont="1" applyAlignment="1">
      <alignment/>
      <protection/>
    </xf>
    <xf numFmtId="174" fontId="25" fillId="0" borderId="0" xfId="60" applyNumberFormat="1" applyFill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174" fontId="31" fillId="0" borderId="0" xfId="60" applyNumberFormat="1" applyFont="1" applyFill="1" applyAlignment="1">
      <alignment vertical="center" wrapText="1"/>
      <protection/>
    </xf>
    <xf numFmtId="174" fontId="33" fillId="0" borderId="12" xfId="60" applyNumberFormat="1" applyFont="1" applyFill="1" applyBorder="1" applyAlignment="1" applyProtection="1">
      <alignment horizontal="center" vertical="center" wrapText="1"/>
      <protection/>
    </xf>
    <xf numFmtId="174" fontId="34" fillId="0" borderId="0" xfId="60" applyNumberFormat="1" applyFont="1" applyFill="1" applyAlignment="1">
      <alignment horizontal="center" vertical="center" wrapText="1"/>
      <protection/>
    </xf>
    <xf numFmtId="174" fontId="33" fillId="0" borderId="13" xfId="60" applyNumberFormat="1" applyFont="1" applyFill="1" applyBorder="1" applyAlignment="1" applyProtection="1">
      <alignment horizontal="center" vertical="center" wrapText="1"/>
      <protection/>
    </xf>
    <xf numFmtId="174" fontId="33" fillId="0" borderId="14" xfId="60" applyNumberFormat="1" applyFont="1" applyFill="1" applyBorder="1" applyAlignment="1" applyProtection="1">
      <alignment horizontal="center" vertical="center" wrapText="1"/>
      <protection/>
    </xf>
    <xf numFmtId="174" fontId="25" fillId="0" borderId="0" xfId="60" applyNumberFormat="1" applyFill="1" applyAlignment="1" applyProtection="1">
      <alignment vertical="center" wrapText="1"/>
      <protection/>
    </xf>
    <xf numFmtId="174" fontId="31" fillId="0" borderId="11" xfId="60" applyNumberFormat="1" applyFont="1" applyFill="1" applyBorder="1" applyAlignment="1" applyProtection="1">
      <alignment vertical="center" wrapText="1"/>
      <protection locked="0"/>
    </xf>
    <xf numFmtId="174" fontId="34" fillId="0" borderId="0" xfId="60" applyNumberFormat="1" applyFont="1" applyFill="1" applyAlignment="1">
      <alignment vertical="center" wrapText="1"/>
      <protection/>
    </xf>
    <xf numFmtId="174" fontId="33" fillId="0" borderId="11" xfId="60" applyNumberFormat="1" applyFont="1" applyFill="1" applyBorder="1" applyAlignment="1" applyProtection="1">
      <alignment vertical="center" wrapText="1"/>
      <protection locked="0"/>
    </xf>
    <xf numFmtId="174" fontId="33" fillId="0" borderId="15" xfId="60" applyNumberFormat="1" applyFont="1" applyFill="1" applyBorder="1" applyAlignment="1" applyProtection="1">
      <alignment vertical="center" wrapText="1"/>
      <protection locked="0"/>
    </xf>
    <xf numFmtId="174" fontId="31" fillId="0" borderId="15" xfId="60" applyNumberFormat="1" applyFont="1" applyFill="1" applyBorder="1" applyAlignment="1" applyProtection="1">
      <alignment vertical="center" wrapText="1"/>
      <protection locked="0"/>
    </xf>
    <xf numFmtId="174" fontId="31" fillId="0" borderId="15" xfId="60" applyNumberFormat="1" applyFont="1" applyFill="1" applyBorder="1" applyAlignment="1" applyProtection="1">
      <alignment vertical="center" wrapText="1"/>
      <protection locked="0"/>
    </xf>
    <xf numFmtId="174" fontId="31" fillId="0" borderId="16" xfId="60" applyNumberFormat="1" applyFont="1" applyFill="1" applyBorder="1" applyAlignment="1" applyProtection="1">
      <alignment vertical="center" wrapText="1"/>
      <protection locked="0"/>
    </xf>
    <xf numFmtId="174" fontId="25" fillId="0" borderId="0" xfId="60" applyNumberFormat="1" applyFill="1" applyAlignment="1">
      <alignment horizontal="center" vertical="center" wrapText="1"/>
      <protection/>
    </xf>
    <xf numFmtId="174" fontId="35" fillId="0" borderId="0" xfId="60" applyNumberFormat="1" applyFont="1" applyFill="1" applyAlignment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08" fillId="0" borderId="0" xfId="61" applyNumberFormat="1" applyFont="1" applyAlignment="1">
      <alignment horizontal="center"/>
      <protection/>
    </xf>
    <xf numFmtId="3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3" fontId="36" fillId="0" borderId="10" xfId="61" applyNumberFormat="1" applyFont="1" applyFill="1" applyBorder="1" applyAlignment="1">
      <alignment horizontal="right" vertical="center"/>
      <protection/>
    </xf>
    <xf numFmtId="3" fontId="14" fillId="0" borderId="10" xfId="61" applyNumberFormat="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  <xf numFmtId="3" fontId="112" fillId="0" borderId="10" xfId="61" applyNumberFormat="1" applyFont="1" applyBorder="1">
      <alignment/>
      <protection/>
    </xf>
    <xf numFmtId="3" fontId="37" fillId="0" borderId="10" xfId="61" applyNumberFormat="1" applyFont="1" applyBorder="1">
      <alignment/>
      <protection/>
    </xf>
    <xf numFmtId="3" fontId="15" fillId="35" borderId="0" xfId="61" applyNumberFormat="1" applyFont="1" applyFill="1">
      <alignment/>
      <protection/>
    </xf>
    <xf numFmtId="0" fontId="12" fillId="0" borderId="0" xfId="61" applyFont="1" applyAlignment="1">
      <alignment horizontal="center" vertical="center" wrapText="1"/>
      <protection/>
    </xf>
    <xf numFmtId="3" fontId="108" fillId="0" borderId="0" xfId="61" applyNumberFormat="1" applyFont="1" applyAlignment="1">
      <alignment horizontal="right"/>
      <protection/>
    </xf>
    <xf numFmtId="0" fontId="11" fillId="35" borderId="0" xfId="61" applyFont="1" applyFill="1" applyBorder="1">
      <alignment/>
      <protection/>
    </xf>
    <xf numFmtId="3" fontId="0" fillId="0" borderId="0" xfId="61" applyNumberFormat="1" applyFont="1" applyAlignment="1">
      <alignment horizontal="right"/>
      <protection/>
    </xf>
    <xf numFmtId="3" fontId="0" fillId="0" borderId="0" xfId="0" applyNumberFormat="1" applyAlignment="1">
      <alignment/>
    </xf>
    <xf numFmtId="0" fontId="108" fillId="0" borderId="10" xfId="0" applyFont="1" applyBorder="1" applyAlignment="1">
      <alignment horizontal="center" vertical="center"/>
    </xf>
    <xf numFmtId="174" fontId="33" fillId="0" borderId="17" xfId="60" applyNumberFormat="1" applyFont="1" applyFill="1" applyBorder="1" applyAlignment="1" applyProtection="1">
      <alignment horizontal="center" vertical="center" wrapText="1"/>
      <protection/>
    </xf>
    <xf numFmtId="174" fontId="39" fillId="0" borderId="18" xfId="60" applyNumberFormat="1" applyFont="1" applyFill="1" applyBorder="1" applyAlignment="1" applyProtection="1">
      <alignment horizontal="center" vertical="center" wrapText="1"/>
      <protection/>
    </xf>
    <xf numFmtId="174" fontId="33" fillId="0" borderId="19" xfId="60" applyNumberFormat="1" applyFont="1" applyFill="1" applyBorder="1" applyAlignment="1" applyProtection="1">
      <alignment horizontal="center" vertical="center" wrapText="1"/>
      <protection/>
    </xf>
    <xf numFmtId="174" fontId="33" fillId="0" borderId="20" xfId="60" applyNumberFormat="1" applyFont="1" applyFill="1" applyBorder="1" applyAlignment="1" applyProtection="1">
      <alignment horizontal="center" vertical="center" wrapText="1"/>
      <protection/>
    </xf>
    <xf numFmtId="174" fontId="33" fillId="0" borderId="21" xfId="60" applyNumberFormat="1" applyFont="1" applyFill="1" applyBorder="1" applyAlignment="1" applyProtection="1">
      <alignment horizontal="center" vertical="center" wrapText="1"/>
      <protection/>
    </xf>
    <xf numFmtId="174" fontId="33" fillId="0" borderId="22" xfId="60" applyNumberFormat="1" applyFont="1" applyFill="1" applyBorder="1" applyAlignment="1" applyProtection="1">
      <alignment horizontal="center" vertical="center" wrapText="1"/>
      <protection/>
    </xf>
    <xf numFmtId="174" fontId="33" fillId="36" borderId="23" xfId="60" applyNumberFormat="1" applyFont="1" applyFill="1" applyBorder="1" applyAlignment="1" applyProtection="1">
      <alignment horizontal="left" vertical="center" wrapText="1" indent="1"/>
      <protection locked="0"/>
    </xf>
    <xf numFmtId="174" fontId="33" fillId="36" borderId="24" xfId="60" applyNumberFormat="1" applyFont="1" applyFill="1" applyBorder="1" applyAlignment="1" applyProtection="1">
      <alignment horizontal="left" vertical="center" wrapText="1" indent="1"/>
      <protection locked="0"/>
    </xf>
    <xf numFmtId="174" fontId="33" fillId="36" borderId="10" xfId="60" applyNumberFormat="1" applyFont="1" applyFill="1" applyBorder="1" applyAlignment="1" applyProtection="1">
      <alignment vertical="center" wrapText="1"/>
      <protection locked="0"/>
    </xf>
    <xf numFmtId="174" fontId="33" fillId="36" borderId="11" xfId="60" applyNumberFormat="1" applyFont="1" applyFill="1" applyBorder="1" applyAlignment="1" applyProtection="1">
      <alignment vertical="center" wrapText="1"/>
      <protection locked="0"/>
    </xf>
    <xf numFmtId="174" fontId="31" fillId="0" borderId="23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4" xfId="60" applyNumberFormat="1" applyFont="1" applyFill="1" applyBorder="1" applyAlignment="1" applyProtection="1">
      <alignment horizontal="left" vertical="center" wrapText="1" indent="1"/>
      <protection locked="0"/>
    </xf>
    <xf numFmtId="174" fontId="113" fillId="0" borderId="10" xfId="60" applyNumberFormat="1" applyFont="1" applyFill="1" applyBorder="1" applyAlignment="1" applyProtection="1">
      <alignment vertical="center" wrapText="1"/>
      <protection locked="0"/>
    </xf>
    <xf numFmtId="174" fontId="31" fillId="0" borderId="11" xfId="60" applyNumberFormat="1" applyFont="1" applyFill="1" applyBorder="1" applyAlignment="1" applyProtection="1">
      <alignment vertical="center" wrapText="1"/>
      <protection/>
    </xf>
    <xf numFmtId="174" fontId="25" fillId="0" borderId="10" xfId="60" applyNumberFormat="1" applyFill="1" applyBorder="1" applyAlignment="1">
      <alignment vertical="center" wrapText="1"/>
      <protection/>
    </xf>
    <xf numFmtId="174" fontId="31" fillId="0" borderId="10" xfId="60" applyNumberFormat="1" applyFont="1" applyFill="1" applyBorder="1" applyAlignment="1" applyProtection="1">
      <alignment vertical="center" wrapText="1"/>
      <protection locked="0"/>
    </xf>
    <xf numFmtId="174" fontId="25" fillId="0" borderId="10" xfId="60" applyNumberFormat="1" applyFont="1" applyFill="1" applyBorder="1" applyAlignment="1">
      <alignment vertical="center" wrapText="1"/>
      <protection/>
    </xf>
    <xf numFmtId="174" fontId="31" fillId="0" borderId="23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4" xfId="60" applyNumberFormat="1" applyFont="1" applyFill="1" applyBorder="1" applyAlignment="1" applyProtection="1">
      <alignment horizontal="left" vertical="center" wrapText="1" indent="1"/>
      <protection locked="0"/>
    </xf>
    <xf numFmtId="174" fontId="39" fillId="0" borderId="24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37" borderId="10" xfId="60" applyNumberFormat="1" applyFont="1" applyFill="1" applyBorder="1" applyAlignment="1" applyProtection="1">
      <alignment vertical="center" wrapText="1"/>
      <protection locked="0"/>
    </xf>
    <xf numFmtId="11" fontId="31" fillId="0" borderId="23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5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6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7" xfId="60" applyNumberFormat="1" applyFont="1" applyFill="1" applyBorder="1" applyAlignment="1" applyProtection="1">
      <alignment vertical="center" wrapText="1"/>
      <protection locked="0"/>
    </xf>
    <xf numFmtId="174" fontId="33" fillId="0" borderId="11" xfId="60" applyNumberFormat="1" applyFont="1" applyFill="1" applyBorder="1" applyAlignment="1" applyProtection="1">
      <alignment vertical="center" wrapText="1"/>
      <protection/>
    </xf>
    <xf numFmtId="174" fontId="40" fillId="0" borderId="25" xfId="60" applyNumberFormat="1" applyFont="1" applyFill="1" applyBorder="1" applyAlignment="1" applyProtection="1">
      <alignment horizontal="left" vertical="center" wrapText="1" indent="6"/>
      <protection locked="0"/>
    </xf>
    <xf numFmtId="174" fontId="25" fillId="0" borderId="26" xfId="60" applyNumberFormat="1" applyFont="1" applyFill="1" applyBorder="1" applyAlignment="1" applyProtection="1">
      <alignment horizontal="right" vertical="center" wrapText="1" indent="2"/>
      <protection locked="0"/>
    </xf>
    <xf numFmtId="174" fontId="40" fillId="0" borderId="11" xfId="60" applyNumberFormat="1" applyFont="1" applyFill="1" applyBorder="1" applyAlignment="1" applyProtection="1">
      <alignment horizontal="left" vertical="center" wrapText="1" indent="6"/>
      <protection locked="0"/>
    </xf>
    <xf numFmtId="174" fontId="25" fillId="0" borderId="24" xfId="60" applyNumberFormat="1" applyFont="1" applyFill="1" applyBorder="1" applyAlignment="1" applyProtection="1">
      <alignment horizontal="right" vertical="center" wrapText="1" indent="2"/>
      <protection locked="0"/>
    </xf>
    <xf numFmtId="174" fontId="31" fillId="0" borderId="10" xfId="60" applyNumberFormat="1" applyFont="1" applyFill="1" applyBorder="1" applyAlignment="1" applyProtection="1">
      <alignment vertical="center" wrapText="1"/>
      <protection locked="0"/>
    </xf>
    <xf numFmtId="174" fontId="31" fillId="0" borderId="16" xfId="60" applyNumberFormat="1" applyFont="1" applyFill="1" applyBorder="1" applyAlignment="1" applyProtection="1">
      <alignment vertical="center" wrapText="1"/>
      <protection/>
    </xf>
    <xf numFmtId="3" fontId="41" fillId="0" borderId="10" xfId="61" applyNumberFormat="1" applyFont="1" applyBorder="1" applyAlignment="1">
      <alignment vertical="center" wrapText="1"/>
      <protection/>
    </xf>
    <xf numFmtId="3" fontId="42" fillId="0" borderId="10" xfId="61" applyNumberFormat="1" applyFont="1" applyFill="1" applyBorder="1" applyAlignment="1">
      <alignment vertical="center" wrapText="1"/>
      <protection/>
    </xf>
    <xf numFmtId="3" fontId="43" fillId="0" borderId="10" xfId="61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4" fontId="25" fillId="0" borderId="0" xfId="60" applyNumberFormat="1" applyFill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114" fillId="0" borderId="0" xfId="0" applyFont="1" applyAlignment="1">
      <alignment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8" borderId="0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Alignment="1">
      <alignment horizontal="center" wrapText="1"/>
    </xf>
    <xf numFmtId="0" fontId="117" fillId="0" borderId="0" xfId="0" applyFont="1" applyAlignment="1">
      <alignment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44" applyFont="1" applyAlignment="1" applyProtection="1">
      <alignment horizontal="justify" vertical="center"/>
      <protection/>
    </xf>
    <xf numFmtId="0" fontId="48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6" fillId="38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15" fillId="0" borderId="16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2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1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118" fillId="0" borderId="0" xfId="0" applyFont="1" applyAlignment="1">
      <alignment/>
    </xf>
    <xf numFmtId="0" fontId="108" fillId="0" borderId="10" xfId="0" applyFont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1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/>
    </xf>
    <xf numFmtId="165" fontId="11" fillId="34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44" fillId="0" borderId="0" xfId="61" applyNumberFormat="1" applyFont="1" applyAlignment="1">
      <alignment horizont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3" fontId="5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60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6" fillId="40" borderId="10" xfId="0" applyFont="1" applyFill="1" applyBorder="1" applyAlignment="1">
      <alignment horizontal="left" vertical="center"/>
    </xf>
    <xf numFmtId="3" fontId="108" fillId="0" borderId="10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3" fontId="119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0" fontId="46" fillId="0" borderId="10" xfId="0" applyFont="1" applyBorder="1" applyAlignment="1">
      <alignment horizontal="justify"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justify" vertical="center"/>
    </xf>
    <xf numFmtId="0" fontId="46" fillId="33" borderId="0" xfId="0" applyFont="1" applyFill="1" applyAlignment="1">
      <alignment horizontal="justify" vertical="center"/>
    </xf>
    <xf numFmtId="0" fontId="45" fillId="33" borderId="0" xfId="0" applyFont="1" applyFill="1" applyAlignment="1">
      <alignment horizontal="justify" vertical="center"/>
    </xf>
    <xf numFmtId="3" fontId="0" fillId="38" borderId="10" xfId="0" applyNumberFormat="1" applyFill="1" applyBorder="1" applyAlignment="1">
      <alignment/>
    </xf>
    <xf numFmtId="0" fontId="120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3" fontId="108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108" fillId="35" borderId="24" xfId="0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35" borderId="24" xfId="0" applyFill="1" applyBorder="1" applyAlignment="1">
      <alignment/>
    </xf>
    <xf numFmtId="3" fontId="108" fillId="0" borderId="11" xfId="0" applyNumberFormat="1" applyFont="1" applyBorder="1" applyAlignment="1">
      <alignment horizontal="right" vertical="center"/>
    </xf>
    <xf numFmtId="49" fontId="108" fillId="0" borderId="10" xfId="0" applyNumberFormat="1" applyFont="1" applyBorder="1" applyAlignment="1">
      <alignment horizontal="center" vertical="center"/>
    </xf>
    <xf numFmtId="3" fontId="121" fillId="0" borderId="10" xfId="0" applyNumberFormat="1" applyFont="1" applyBorder="1" applyAlignment="1">
      <alignment horizontal="right" vertical="center"/>
    </xf>
    <xf numFmtId="3" fontId="121" fillId="0" borderId="11" xfId="0" applyNumberFormat="1" applyFont="1" applyBorder="1" applyAlignment="1">
      <alignment horizontal="right" vertical="center" wrapText="1"/>
    </xf>
    <xf numFmtId="3" fontId="121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1" fillId="35" borderId="24" xfId="0" applyFont="1" applyFill="1" applyBorder="1" applyAlignment="1">
      <alignment horizontal="right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49" fontId="122" fillId="0" borderId="10" xfId="0" applyNumberFormat="1" applyFont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49" fontId="0" fillId="35" borderId="28" xfId="0" applyNumberForma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0" fillId="35" borderId="11" xfId="0" applyNumberFormat="1" applyFont="1" applyFill="1" applyBorder="1" applyAlignment="1">
      <alignment horizontal="right" vertical="center"/>
    </xf>
    <xf numFmtId="49" fontId="0" fillId="35" borderId="10" xfId="0" applyNumberFormat="1" applyFill="1" applyBorder="1" applyAlignment="1">
      <alignment horizontal="center" vertical="center" wrapText="1"/>
    </xf>
    <xf numFmtId="0" fontId="0" fillId="35" borderId="24" xfId="0" applyFill="1" applyBorder="1" applyAlignment="1">
      <alignment wrapText="1"/>
    </xf>
    <xf numFmtId="3" fontId="0" fillId="35" borderId="10" xfId="0" applyNumberFormat="1" applyFill="1" applyBorder="1" applyAlignment="1">
      <alignment horizontal="right" vertical="center"/>
    </xf>
    <xf numFmtId="3" fontId="0" fillId="35" borderId="11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108" fillId="0" borderId="31" xfId="0" applyFont="1" applyFill="1" applyBorder="1" applyAlignment="1">
      <alignment horizontal="right" vertical="center" wrapText="1"/>
    </xf>
    <xf numFmtId="0" fontId="108" fillId="0" borderId="17" xfId="0" applyFont="1" applyBorder="1" applyAlignment="1">
      <alignment horizontal="right" vertical="center" wrapText="1"/>
    </xf>
    <xf numFmtId="0" fontId="108" fillId="0" borderId="12" xfId="0" applyFont="1" applyBorder="1" applyAlignment="1">
      <alignment horizontal="right" vertical="center" wrapText="1"/>
    </xf>
    <xf numFmtId="49" fontId="108" fillId="0" borderId="12" xfId="0" applyNumberFormat="1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39" borderId="10" xfId="0" applyFont="1" applyFill="1" applyBorder="1" applyAlignment="1">
      <alignment horizontal="left" vertical="center" wrapText="1"/>
    </xf>
    <xf numFmtId="3" fontId="108" fillId="39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6" fillId="10" borderId="10" xfId="0" applyNumberFormat="1" applyFont="1" applyFill="1" applyBorder="1" applyAlignment="1">
      <alignment horizontal="left" vertical="center" wrapText="1"/>
    </xf>
    <xf numFmtId="3" fontId="17" fillId="3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vertical="center"/>
    </xf>
    <xf numFmtId="3" fontId="6" fillId="10" borderId="10" xfId="0" applyNumberFormat="1" applyFont="1" applyFill="1" applyBorder="1" applyAlignment="1">
      <alignment vertical="center"/>
    </xf>
    <xf numFmtId="3" fontId="6" fillId="10" borderId="10" xfId="0" applyNumberFormat="1" applyFont="1" applyFill="1" applyBorder="1" applyAlignment="1">
      <alignment horizontal="right" vertical="center" wrapText="1"/>
    </xf>
    <xf numFmtId="3" fontId="6" fillId="10" borderId="10" xfId="0" applyNumberFormat="1" applyFont="1" applyFill="1" applyBorder="1" applyAlignment="1">
      <alignment horizontal="right" wrapText="1"/>
    </xf>
    <xf numFmtId="3" fontId="11" fillId="34" borderId="10" xfId="0" applyNumberFormat="1" applyFont="1" applyFill="1" applyBorder="1" applyAlignment="1">
      <alignment horizontal="right"/>
    </xf>
    <xf numFmtId="3" fontId="6" fillId="10" borderId="10" xfId="0" applyNumberFormat="1" applyFont="1" applyFill="1" applyBorder="1" applyAlignment="1">
      <alignment horizontal="right"/>
    </xf>
    <xf numFmtId="3" fontId="6" fillId="5" borderId="10" xfId="0" applyNumberFormat="1" applyFont="1" applyFill="1" applyBorder="1" applyAlignment="1">
      <alignment horizontal="right"/>
    </xf>
    <xf numFmtId="3" fontId="17" fillId="32" borderId="10" xfId="0" applyNumberFormat="1" applyFont="1" applyFill="1" applyBorder="1" applyAlignment="1">
      <alignment horizontal="right"/>
    </xf>
    <xf numFmtId="3" fontId="11" fillId="32" borderId="11" xfId="61" applyNumberFormat="1" applyFont="1" applyFill="1" applyBorder="1">
      <alignment/>
      <protection/>
    </xf>
    <xf numFmtId="0" fontId="11" fillId="0" borderId="0" xfId="65" applyFont="1">
      <alignment/>
      <protection/>
    </xf>
    <xf numFmtId="3" fontId="64" fillId="0" borderId="0" xfId="68" applyNumberFormat="1">
      <alignment/>
      <protection/>
    </xf>
    <xf numFmtId="0" fontId="64" fillId="0" borderId="0" xfId="68">
      <alignment/>
      <protection/>
    </xf>
    <xf numFmtId="0" fontId="19" fillId="0" borderId="0" xfId="65" applyFont="1">
      <alignment/>
      <protection/>
    </xf>
    <xf numFmtId="3" fontId="64" fillId="0" borderId="0" xfId="68" applyNumberFormat="1" applyFont="1">
      <alignment/>
      <protection/>
    </xf>
    <xf numFmtId="0" fontId="19" fillId="0" borderId="10" xfId="65" applyFont="1" applyBorder="1" applyAlignment="1">
      <alignment horizontal="center" vertical="center"/>
      <protection/>
    </xf>
    <xf numFmtId="3" fontId="65" fillId="0" borderId="10" xfId="68" applyNumberFormat="1" applyFont="1" applyBorder="1" applyAlignment="1">
      <alignment horizontal="center" vertical="center" wrapText="1"/>
      <protection/>
    </xf>
    <xf numFmtId="0" fontId="65" fillId="0" borderId="0" xfId="68" applyFont="1" applyAlignment="1">
      <alignment horizontal="center" vertical="center" wrapText="1"/>
      <protection/>
    </xf>
    <xf numFmtId="0" fontId="64" fillId="0" borderId="10" xfId="68" applyFont="1" applyBorder="1" applyAlignment="1">
      <alignment wrapText="1"/>
      <protection/>
    </xf>
    <xf numFmtId="3" fontId="64" fillId="0" borderId="10" xfId="68" applyNumberFormat="1" applyBorder="1">
      <alignment/>
      <protection/>
    </xf>
    <xf numFmtId="0" fontId="64" fillId="0" borderId="10" xfId="68" applyFont="1" applyBorder="1">
      <alignment/>
      <protection/>
    </xf>
    <xf numFmtId="0" fontId="66" fillId="0" borderId="10" xfId="68" applyFont="1" applyBorder="1">
      <alignment/>
      <protection/>
    </xf>
    <xf numFmtId="3" fontId="66" fillId="0" borderId="10" xfId="68" applyNumberFormat="1" applyFont="1" applyBorder="1">
      <alignment/>
      <protection/>
    </xf>
    <xf numFmtId="0" fontId="66" fillId="0" borderId="0" xfId="68" applyFont="1">
      <alignment/>
      <protection/>
    </xf>
    <xf numFmtId="0" fontId="11" fillId="0" borderId="0" xfId="64" applyFont="1">
      <alignment/>
      <protection/>
    </xf>
    <xf numFmtId="0" fontId="26" fillId="0" borderId="0" xfId="64" applyFont="1">
      <alignment/>
      <protection/>
    </xf>
    <xf numFmtId="0" fontId="64" fillId="0" borderId="0" xfId="69">
      <alignment/>
      <protection/>
    </xf>
    <xf numFmtId="0" fontId="19" fillId="0" borderId="0" xfId="64" applyFont="1">
      <alignment/>
      <protection/>
    </xf>
    <xf numFmtId="0" fontId="27" fillId="0" borderId="0" xfId="64" applyFont="1" applyAlignment="1">
      <alignment horizontal="right"/>
      <protection/>
    </xf>
    <xf numFmtId="0" fontId="64" fillId="0" borderId="10" xfId="69" applyFont="1" applyBorder="1" applyAlignment="1">
      <alignment horizontal="center" vertical="center" wrapText="1"/>
      <protection/>
    </xf>
    <xf numFmtId="0" fontId="64" fillId="0" borderId="0" xfId="69" applyFont="1" applyAlignment="1">
      <alignment horizontal="center" vertical="center" wrapText="1"/>
      <protection/>
    </xf>
    <xf numFmtId="0" fontId="64" fillId="0" borderId="10" xfId="69" applyBorder="1">
      <alignment/>
      <protection/>
    </xf>
    <xf numFmtId="0" fontId="66" fillId="0" borderId="10" xfId="69" applyFont="1" applyBorder="1">
      <alignment/>
      <protection/>
    </xf>
    <xf numFmtId="0" fontId="66" fillId="0" borderId="0" xfId="69" applyFont="1">
      <alignment/>
      <protection/>
    </xf>
    <xf numFmtId="0" fontId="26" fillId="0" borderId="0" xfId="65">
      <alignment/>
      <protection/>
    </xf>
    <xf numFmtId="0" fontId="26" fillId="0" borderId="0" xfId="67">
      <alignment/>
      <protection/>
    </xf>
    <xf numFmtId="0" fontId="27" fillId="0" borderId="0" xfId="67" applyFont="1" applyAlignment="1">
      <alignment horizontal="right"/>
      <protection/>
    </xf>
    <xf numFmtId="0" fontId="64" fillId="0" borderId="10" xfId="69" applyBorder="1" applyAlignment="1">
      <alignment horizontal="center" vertical="center" wrapText="1"/>
      <protection/>
    </xf>
    <xf numFmtId="0" fontId="66" fillId="0" borderId="10" xfId="69" applyFont="1" applyBorder="1" applyAlignment="1">
      <alignment horizontal="center" vertical="center" wrapText="1"/>
      <protection/>
    </xf>
    <xf numFmtId="0" fontId="64" fillId="0" borderId="0" xfId="69" applyAlignment="1">
      <alignment horizontal="center" vertical="center" wrapText="1"/>
      <protection/>
    </xf>
    <xf numFmtId="3" fontId="66" fillId="0" borderId="10" xfId="69" applyNumberFormat="1" applyFont="1" applyBorder="1">
      <alignment/>
      <protection/>
    </xf>
    <xf numFmtId="3" fontId="64" fillId="0" borderId="10" xfId="69" applyNumberFormat="1" applyBorder="1">
      <alignment/>
      <protection/>
    </xf>
    <xf numFmtId="0" fontId="26" fillId="0" borderId="0" xfId="65" applyFont="1">
      <alignment/>
      <protection/>
    </xf>
    <xf numFmtId="0" fontId="38" fillId="0" borderId="0" xfId="65" applyFont="1" applyBorder="1">
      <alignment/>
      <protection/>
    </xf>
    <xf numFmtId="3" fontId="64" fillId="0" borderId="0" xfId="69" applyNumberFormat="1">
      <alignment/>
      <protection/>
    </xf>
    <xf numFmtId="3" fontId="65" fillId="0" borderId="10" xfId="69" applyNumberFormat="1" applyFont="1" applyBorder="1" applyAlignment="1">
      <alignment horizontal="center" vertical="center" wrapText="1"/>
      <protection/>
    </xf>
    <xf numFmtId="0" fontId="65" fillId="0" borderId="0" xfId="69" applyFont="1" applyAlignment="1">
      <alignment horizontal="center" vertical="center" wrapText="1"/>
      <protection/>
    </xf>
    <xf numFmtId="3" fontId="64" fillId="0" borderId="10" xfId="69" applyNumberFormat="1" applyBorder="1" applyAlignment="1">
      <alignment horizontal="center" vertical="center" wrapText="1"/>
      <protection/>
    </xf>
    <xf numFmtId="3" fontId="66" fillId="0" borderId="10" xfId="69" applyNumberFormat="1" applyFont="1" applyBorder="1" applyAlignment="1">
      <alignment horizontal="center" vertical="center" wrapText="1"/>
      <protection/>
    </xf>
    <xf numFmtId="3" fontId="64" fillId="0" borderId="0" xfId="69" applyNumberFormat="1" applyAlignment="1">
      <alignment horizontal="center" vertical="center" wrapText="1"/>
      <protection/>
    </xf>
    <xf numFmtId="0" fontId="11" fillId="0" borderId="0" xfId="65" applyFont="1" applyAlignment="1">
      <alignment/>
      <protection/>
    </xf>
    <xf numFmtId="0" fontId="11" fillId="0" borderId="0" xfId="65" applyFont="1" applyAlignment="1">
      <alignment wrapText="1"/>
      <protection/>
    </xf>
    <xf numFmtId="0" fontId="11" fillId="0" borderId="0" xfId="65" applyFont="1" applyAlignment="1">
      <alignment horizontal="center" wrapText="1"/>
      <protection/>
    </xf>
    <xf numFmtId="0" fontId="64" fillId="0" borderId="0" xfId="69" applyFont="1">
      <alignment/>
      <protection/>
    </xf>
    <xf numFmtId="0" fontId="19" fillId="0" borderId="10" xfId="65" applyFont="1" applyBorder="1">
      <alignment/>
      <protection/>
    </xf>
    <xf numFmtId="0" fontId="65" fillId="0" borderId="10" xfId="69" applyFont="1" applyBorder="1" applyAlignment="1">
      <alignment horizontal="center" vertical="center" wrapText="1"/>
      <protection/>
    </xf>
    <xf numFmtId="0" fontId="65" fillId="0" borderId="10" xfId="69" applyFont="1" applyBorder="1">
      <alignment/>
      <protection/>
    </xf>
    <xf numFmtId="3" fontId="66" fillId="0" borderId="0" xfId="69" applyNumberFormat="1" applyFont="1">
      <alignment/>
      <protection/>
    </xf>
    <xf numFmtId="0" fontId="64" fillId="0" borderId="10" xfId="69" applyFont="1" applyBorder="1">
      <alignment/>
      <protection/>
    </xf>
    <xf numFmtId="3" fontId="64" fillId="0" borderId="10" xfId="69" applyNumberFormat="1" applyFont="1" applyBorder="1">
      <alignment/>
      <protection/>
    </xf>
    <xf numFmtId="0" fontId="67" fillId="0" borderId="0" xfId="69" applyFont="1">
      <alignment/>
      <protection/>
    </xf>
    <xf numFmtId="0" fontId="68" fillId="0" borderId="10" xfId="69" applyFont="1" applyBorder="1" applyAlignment="1">
      <alignment wrapText="1"/>
      <protection/>
    </xf>
    <xf numFmtId="0" fontId="15" fillId="0" borderId="0" xfId="65" applyFont="1">
      <alignment/>
      <protection/>
    </xf>
    <xf numFmtId="0" fontId="64" fillId="0" borderId="10" xfId="69" applyBorder="1" applyAlignment="1">
      <alignment wrapText="1"/>
      <protection/>
    </xf>
    <xf numFmtId="3" fontId="64" fillId="0" borderId="0" xfId="69" applyNumberFormat="1" applyFont="1">
      <alignment/>
      <protection/>
    </xf>
    <xf numFmtId="0" fontId="69" fillId="0" borderId="10" xfId="65" applyFont="1" applyBorder="1" applyAlignment="1">
      <alignment horizontal="left" vertical="center"/>
      <protection/>
    </xf>
    <xf numFmtId="3" fontId="64" fillId="0" borderId="10" xfId="68" applyNumberFormat="1" applyFont="1" applyBorder="1" applyAlignment="1">
      <alignment horizontal="right" wrapText="1"/>
      <protection/>
    </xf>
    <xf numFmtId="3" fontId="66" fillId="0" borderId="0" xfId="68" applyNumberFormat="1" applyFont="1">
      <alignment/>
      <protection/>
    </xf>
    <xf numFmtId="3" fontId="9" fillId="10" borderId="10" xfId="61" applyNumberFormat="1" applyFont="1" applyFill="1" applyBorder="1" applyAlignment="1">
      <alignment horizontal="right"/>
      <protection/>
    </xf>
    <xf numFmtId="3" fontId="6" fillId="32" borderId="10" xfId="61" applyNumberFormat="1" applyFont="1" applyFill="1" applyBorder="1" applyAlignment="1">
      <alignment horizontal="right"/>
      <protection/>
    </xf>
    <xf numFmtId="3" fontId="6" fillId="10" borderId="10" xfId="61" applyNumberFormat="1" applyFont="1" applyFill="1" applyBorder="1" applyAlignment="1">
      <alignment horizontal="right" wrapText="1"/>
      <protection/>
    </xf>
    <xf numFmtId="3" fontId="17" fillId="32" borderId="10" xfId="61" applyNumberFormat="1" applyFont="1" applyFill="1" applyBorder="1" applyAlignment="1">
      <alignment horizontal="right"/>
      <protection/>
    </xf>
    <xf numFmtId="3" fontId="116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38" borderId="0" xfId="0" applyNumberFormat="1" applyFill="1" applyAlignment="1">
      <alignment/>
    </xf>
    <xf numFmtId="3" fontId="11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26" fillId="0" borderId="0" xfId="64" applyNumberFormat="1" applyFont="1">
      <alignment/>
      <protection/>
    </xf>
    <xf numFmtId="3" fontId="64" fillId="0" borderId="10" xfId="69" applyNumberFormat="1" applyFont="1" applyBorder="1" applyAlignment="1">
      <alignment horizontal="center" vertical="center" wrapText="1"/>
      <protection/>
    </xf>
    <xf numFmtId="3" fontId="27" fillId="0" borderId="0" xfId="64" applyNumberFormat="1" applyFont="1" applyAlignment="1">
      <alignment horizontal="right"/>
      <protection/>
    </xf>
    <xf numFmtId="0" fontId="16" fillId="0" borderId="0" xfId="61" applyFont="1" applyAlignment="1">
      <alignment horizontal="center"/>
      <protection/>
    </xf>
    <xf numFmtId="0" fontId="12" fillId="0" borderId="0" xfId="61" applyFont="1" applyAlignment="1">
      <alignment horizontal="center" vertical="center" wrapText="1"/>
      <protection/>
    </xf>
    <xf numFmtId="0" fontId="16" fillId="0" borderId="0" xfId="61" applyFont="1" applyAlignment="1">
      <alignment horizontal="center" wrapText="1"/>
      <protection/>
    </xf>
    <xf numFmtId="0" fontId="12" fillId="0" borderId="0" xfId="61" applyFont="1" applyAlignment="1">
      <alignment horizont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horizontal="center" vertical="center" wrapText="1"/>
    </xf>
    <xf numFmtId="0" fontId="32" fillId="0" borderId="34" xfId="60" applyFont="1" applyBorder="1" applyAlignment="1">
      <alignment horizontal="right"/>
      <protection/>
    </xf>
    <xf numFmtId="3" fontId="29" fillId="0" borderId="0" xfId="60" applyNumberFormat="1" applyFont="1" applyAlignment="1">
      <alignment horizontal="center"/>
      <protection/>
    </xf>
    <xf numFmtId="3" fontId="28" fillId="0" borderId="0" xfId="60" applyNumberFormat="1" applyFont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175" fontId="12" fillId="0" borderId="0" xfId="0" applyNumberFormat="1" applyFont="1" applyAlignment="1">
      <alignment horizontal="center" wrapText="1"/>
    </xf>
    <xf numFmtId="175" fontId="0" fillId="0" borderId="0" xfId="0" applyNumberFormat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5 2" xfId="64"/>
    <cellStyle name="Normál 5 3" xfId="65"/>
    <cellStyle name="Normál 6" xfId="66"/>
    <cellStyle name="Normál 6 2" xfId="67"/>
    <cellStyle name="Normál 7" xfId="68"/>
    <cellStyle name="Normál 8" xfId="69"/>
    <cellStyle name="Normal_ered1021" xfId="70"/>
    <cellStyle name="Normal_KTRSZJ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3">
      <selection activeCell="B21" sqref="B21"/>
    </sheetView>
  </sheetViews>
  <sheetFormatPr defaultColWidth="9.140625" defaultRowHeight="15"/>
  <cols>
    <col min="1" max="1" width="85.57421875" style="8" customWidth="1"/>
    <col min="2" max="2" width="18.8515625" style="16" customWidth="1"/>
    <col min="3" max="3" width="18.7109375" style="16" customWidth="1"/>
    <col min="4" max="4" width="18.00390625" style="16" customWidth="1"/>
    <col min="5" max="5" width="15.57421875" style="16" customWidth="1"/>
    <col min="6" max="6" width="14.421875" style="8" bestFit="1" customWidth="1"/>
    <col min="7" max="16384" width="9.140625" style="8" customWidth="1"/>
  </cols>
  <sheetData>
    <row r="1" spans="1:5" ht="18">
      <c r="A1" s="452" t="s">
        <v>938</v>
      </c>
      <c r="B1" s="452"/>
      <c r="C1" s="452"/>
      <c r="D1" s="452"/>
      <c r="E1" s="452"/>
    </row>
    <row r="2" spans="1:5" ht="50.25" customHeight="1">
      <c r="A2" s="453" t="s">
        <v>446</v>
      </c>
      <c r="B2" s="453"/>
      <c r="C2" s="453"/>
      <c r="D2" s="453"/>
      <c r="E2" s="453"/>
    </row>
    <row r="3" spans="1:5" ht="50.25" customHeight="1">
      <c r="A3" s="110"/>
      <c r="B3" s="110"/>
      <c r="C3" s="110"/>
      <c r="D3" s="110"/>
      <c r="E3" s="110"/>
    </row>
    <row r="4" ht="15">
      <c r="E4" s="113" t="s">
        <v>542</v>
      </c>
    </row>
    <row r="5" spans="2:9" ht="15">
      <c r="B5" s="9" t="s">
        <v>447</v>
      </c>
      <c r="C5" s="9" t="s">
        <v>448</v>
      </c>
      <c r="D5" s="9" t="s">
        <v>449</v>
      </c>
      <c r="E5" s="9" t="s">
        <v>3</v>
      </c>
      <c r="F5" s="10"/>
      <c r="G5" s="10"/>
      <c r="H5" s="10"/>
      <c r="I5" s="10"/>
    </row>
    <row r="6" spans="1:9" ht="15">
      <c r="A6" s="11" t="s">
        <v>6</v>
      </c>
      <c r="B6" s="12">
        <f>'2.Kiadások'!E24</f>
        <v>26571000</v>
      </c>
      <c r="C6" s="12">
        <f>'2.Kiadások'!F24</f>
        <v>30613000</v>
      </c>
      <c r="D6" s="12">
        <f>'2.Kiadások'!I24</f>
        <v>38723000</v>
      </c>
      <c r="E6" s="12">
        <f>SUM(B6:D6)</f>
        <v>95907000</v>
      </c>
      <c r="F6" s="10"/>
      <c r="G6" s="10"/>
      <c r="H6" s="10"/>
      <c r="I6" s="10"/>
    </row>
    <row r="7" spans="1:9" ht="15">
      <c r="A7" s="11" t="s">
        <v>7</v>
      </c>
      <c r="B7" s="12">
        <f>'2.Kiadások'!E25</f>
        <v>6621000</v>
      </c>
      <c r="C7" s="12">
        <f>'2.Kiadások'!F25</f>
        <v>6861000</v>
      </c>
      <c r="D7" s="12">
        <f>'2.Kiadások'!I25</f>
        <v>8957000</v>
      </c>
      <c r="E7" s="12">
        <f aca="true" t="shared" si="0" ref="E7:E26">SUM(B7:D7)</f>
        <v>22439000</v>
      </c>
      <c r="F7" s="10"/>
      <c r="G7" s="10"/>
      <c r="H7" s="10"/>
      <c r="I7" s="10"/>
    </row>
    <row r="8" spans="1:9" ht="15">
      <c r="A8" s="11" t="s">
        <v>8</v>
      </c>
      <c r="B8" s="12">
        <f>'2.Kiadások'!E50</f>
        <v>97203000</v>
      </c>
      <c r="C8" s="12">
        <f>'2.Kiadások'!F50</f>
        <v>13639000</v>
      </c>
      <c r="D8" s="12">
        <f>'2.Kiadások'!I50</f>
        <v>5680000</v>
      </c>
      <c r="E8" s="12">
        <f t="shared" si="0"/>
        <v>116522000</v>
      </c>
      <c r="F8" s="10"/>
      <c r="G8" s="10"/>
      <c r="H8" s="10"/>
      <c r="I8" s="10"/>
    </row>
    <row r="9" spans="1:9" ht="15">
      <c r="A9" s="11" t="s">
        <v>9</v>
      </c>
      <c r="B9" s="12">
        <f>'2.Kiadások'!E59</f>
        <v>5000000</v>
      </c>
      <c r="C9" s="12"/>
      <c r="D9" s="12"/>
      <c r="E9" s="12">
        <f t="shared" si="0"/>
        <v>5000000</v>
      </c>
      <c r="F9" s="10"/>
      <c r="G9" s="10"/>
      <c r="H9" s="10"/>
      <c r="I9" s="10"/>
    </row>
    <row r="10" spans="1:9" ht="15">
      <c r="A10" s="11" t="s">
        <v>10</v>
      </c>
      <c r="B10" s="12">
        <f>'2.Kiadások'!E73</f>
        <v>85565945</v>
      </c>
      <c r="C10" s="12">
        <f>'I.Kiemelt rovatrend'!M76</f>
        <v>0</v>
      </c>
      <c r="D10" s="12"/>
      <c r="E10" s="12">
        <f t="shared" si="0"/>
        <v>85565945</v>
      </c>
      <c r="F10" s="10"/>
      <c r="G10" s="10"/>
      <c r="H10" s="10"/>
      <c r="I10" s="10"/>
    </row>
    <row r="11" spans="1:9" ht="15">
      <c r="A11" s="11" t="s">
        <v>450</v>
      </c>
      <c r="B11" s="12">
        <f>'2.Kiadások'!E71</f>
        <v>5899968</v>
      </c>
      <c r="C11" s="12"/>
      <c r="D11" s="12"/>
      <c r="E11" s="12">
        <f t="shared" si="0"/>
        <v>5899968</v>
      </c>
      <c r="F11" s="10"/>
      <c r="G11" s="10"/>
      <c r="H11" s="10"/>
      <c r="I11" s="10"/>
    </row>
    <row r="12" spans="1:9" ht="15">
      <c r="A12" s="11" t="s">
        <v>11</v>
      </c>
      <c r="B12" s="12">
        <f>'2.Kiadások'!E82</f>
        <v>157434000</v>
      </c>
      <c r="C12" s="12">
        <f>'2.Kiadások'!F82</f>
        <v>127000</v>
      </c>
      <c r="D12" s="12"/>
      <c r="E12" s="12">
        <f t="shared" si="0"/>
        <v>157561000</v>
      </c>
      <c r="F12" s="10"/>
      <c r="G12" s="10"/>
      <c r="H12" s="10"/>
      <c r="I12" s="10"/>
    </row>
    <row r="13" spans="1:9" ht="15">
      <c r="A13" s="11" t="s">
        <v>12</v>
      </c>
      <c r="B13" s="12">
        <f>'2.Kiadások'!E87</f>
        <v>103042000</v>
      </c>
      <c r="C13" s="12"/>
      <c r="D13" s="12"/>
      <c r="E13" s="12">
        <f t="shared" si="0"/>
        <v>103042000</v>
      </c>
      <c r="F13" s="10"/>
      <c r="G13" s="10"/>
      <c r="H13" s="10"/>
      <c r="I13" s="10"/>
    </row>
    <row r="14" spans="1:9" ht="15">
      <c r="A14" s="11" t="s">
        <v>13</v>
      </c>
      <c r="B14" s="12"/>
      <c r="C14" s="12"/>
      <c r="D14" s="12"/>
      <c r="E14" s="12">
        <f t="shared" si="0"/>
        <v>0</v>
      </c>
      <c r="F14" s="10"/>
      <c r="G14" s="10"/>
      <c r="H14" s="10"/>
      <c r="I14" s="10"/>
    </row>
    <row r="15" spans="1:9" ht="15">
      <c r="A15" s="13" t="s">
        <v>451</v>
      </c>
      <c r="B15" s="12">
        <f>B6+B7+B8+B9+B10+B12+B13</f>
        <v>481436945</v>
      </c>
      <c r="C15" s="12">
        <f>C6+C7+C8+C9+C10+C12+C13</f>
        <v>51240000</v>
      </c>
      <c r="D15" s="12">
        <f>D6+D7+D8+D9+D10+D12+D13</f>
        <v>53360000</v>
      </c>
      <c r="E15" s="12">
        <f t="shared" si="0"/>
        <v>586036945</v>
      </c>
      <c r="F15" s="10"/>
      <c r="G15" s="10"/>
      <c r="H15" s="10"/>
      <c r="I15" s="10"/>
    </row>
    <row r="16" spans="1:9" ht="15">
      <c r="A16" s="13" t="s">
        <v>452</v>
      </c>
      <c r="B16" s="12">
        <f>'2.Kiadások'!E121</f>
        <v>94955362</v>
      </c>
      <c r="C16" s="12"/>
      <c r="D16" s="12"/>
      <c r="E16" s="12">
        <f t="shared" si="0"/>
        <v>94955362</v>
      </c>
      <c r="F16" s="10"/>
      <c r="G16" s="10"/>
      <c r="H16" s="10"/>
      <c r="I16" s="10"/>
    </row>
    <row r="17" spans="1:9" ht="15">
      <c r="A17" s="14" t="s">
        <v>390</v>
      </c>
      <c r="B17" s="381">
        <f>SUM(B15:B16)</f>
        <v>576392307</v>
      </c>
      <c r="C17" s="381">
        <f>SUM(C15:C16)</f>
        <v>51240000</v>
      </c>
      <c r="D17" s="381">
        <f>SUM(D15:D16)</f>
        <v>53360000</v>
      </c>
      <c r="E17" s="381">
        <f>SUM(E15:E16)</f>
        <v>680992307</v>
      </c>
      <c r="F17" s="10"/>
      <c r="G17" s="10"/>
      <c r="H17" s="10"/>
      <c r="I17" s="10"/>
    </row>
    <row r="18" spans="1:9" ht="15">
      <c r="A18" s="11" t="s">
        <v>453</v>
      </c>
      <c r="B18" s="12">
        <f>'1.Bevételek'!E18</f>
        <v>61614117</v>
      </c>
      <c r="C18" s="12"/>
      <c r="D18" s="12">
        <f>'1.Bevételek'!G18</f>
        <v>7226576</v>
      </c>
      <c r="E18" s="12">
        <f t="shared" si="0"/>
        <v>68840693</v>
      </c>
      <c r="F18" s="10"/>
      <c r="G18" s="10"/>
      <c r="H18" s="10"/>
      <c r="I18" s="10"/>
    </row>
    <row r="19" spans="1:9" ht="15">
      <c r="A19" s="11" t="s">
        <v>454</v>
      </c>
      <c r="B19" s="12">
        <f>'1.Bevételek'!E24</f>
        <v>498808</v>
      </c>
      <c r="C19" s="12"/>
      <c r="D19" s="12"/>
      <c r="E19" s="12">
        <f t="shared" si="0"/>
        <v>498808</v>
      </c>
      <c r="F19" s="10"/>
      <c r="G19" s="10"/>
      <c r="H19" s="10"/>
      <c r="I19" s="10"/>
    </row>
    <row r="20" spans="1:9" ht="15">
      <c r="A20" s="11" t="s">
        <v>455</v>
      </c>
      <c r="B20" s="12">
        <f>'1.Bevételek'!E38</f>
        <v>354800000</v>
      </c>
      <c r="C20" s="12"/>
      <c r="D20" s="12"/>
      <c r="E20" s="12">
        <f t="shared" si="0"/>
        <v>354800000</v>
      </c>
      <c r="F20" s="10"/>
      <c r="G20" s="10"/>
      <c r="H20" s="10"/>
      <c r="I20" s="10"/>
    </row>
    <row r="21" spans="1:9" ht="15">
      <c r="A21" s="11" t="s">
        <v>456</v>
      </c>
      <c r="B21" s="12">
        <f>'1.Bevételek'!E49</f>
        <v>47494057</v>
      </c>
      <c r="C21" s="12">
        <f>'1.Bevételek'!F49</f>
        <v>2108000</v>
      </c>
      <c r="D21" s="12">
        <f>'1.Bevételek'!G49</f>
        <v>5000</v>
      </c>
      <c r="E21" s="12">
        <f t="shared" si="0"/>
        <v>49607057</v>
      </c>
      <c r="F21" s="10"/>
      <c r="G21" s="10"/>
      <c r="H21" s="10"/>
      <c r="I21" s="10"/>
    </row>
    <row r="22" spans="1:9" ht="15">
      <c r="A22" s="11" t="s">
        <v>457</v>
      </c>
      <c r="B22" s="12">
        <f>'1.Bevételek'!E55</f>
        <v>29000000</v>
      </c>
      <c r="C22" s="12"/>
      <c r="D22" s="12"/>
      <c r="E22" s="12">
        <f t="shared" si="0"/>
        <v>29000000</v>
      </c>
      <c r="F22" s="10"/>
      <c r="G22" s="10"/>
      <c r="H22" s="112"/>
      <c r="I22" s="10"/>
    </row>
    <row r="23" spans="1:9" ht="15">
      <c r="A23" s="11" t="s">
        <v>458</v>
      </c>
      <c r="B23" s="12">
        <f>'1.Bevételek'!H59</f>
        <v>0</v>
      </c>
      <c r="C23" s="12"/>
      <c r="D23" s="12"/>
      <c r="E23" s="12">
        <f t="shared" si="0"/>
        <v>0</v>
      </c>
      <c r="F23" s="10"/>
      <c r="G23" s="10"/>
      <c r="H23" s="10"/>
      <c r="I23" s="10"/>
    </row>
    <row r="24" spans="1:9" ht="15">
      <c r="A24" s="11" t="s">
        <v>459</v>
      </c>
      <c r="B24" s="12">
        <f>'1.Bevételek'!H63</f>
        <v>0</v>
      </c>
      <c r="C24" s="12"/>
      <c r="D24" s="12"/>
      <c r="E24" s="12">
        <f t="shared" si="0"/>
        <v>0</v>
      </c>
      <c r="F24" s="10"/>
      <c r="G24" s="10"/>
      <c r="H24" s="10"/>
      <c r="I24" s="10"/>
    </row>
    <row r="25" spans="1:9" ht="15">
      <c r="A25" s="13" t="s">
        <v>460</v>
      </c>
      <c r="B25" s="12">
        <f>SUM(B18:B24)</f>
        <v>493406982</v>
      </c>
      <c r="C25" s="12">
        <f>SUM(C18:C24)</f>
        <v>2108000</v>
      </c>
      <c r="D25" s="12">
        <f>SUM(D18:D24)</f>
        <v>7231576</v>
      </c>
      <c r="E25" s="12">
        <f>E18+E20+E21+E22+E23+E24+E19</f>
        <v>502746558</v>
      </c>
      <c r="F25" s="15"/>
      <c r="G25" s="10"/>
      <c r="H25" s="10"/>
      <c r="I25" s="10"/>
    </row>
    <row r="26" spans="1:9" ht="15">
      <c r="A26" s="13" t="s">
        <v>461</v>
      </c>
      <c r="B26" s="12">
        <f>'1.Bevételek'!E93</f>
        <v>82985325</v>
      </c>
      <c r="C26" s="12">
        <f>'1.Bevételek'!F93</f>
        <v>49132000</v>
      </c>
      <c r="D26" s="12">
        <f>'1.Bevételek'!G93</f>
        <v>46128424</v>
      </c>
      <c r="E26" s="12">
        <f t="shared" si="0"/>
        <v>178245749</v>
      </c>
      <c r="F26" s="10"/>
      <c r="G26" s="10"/>
      <c r="H26" s="10"/>
      <c r="I26" s="10"/>
    </row>
    <row r="27" spans="1:9" ht="15">
      <c r="A27" s="13" t="s">
        <v>462</v>
      </c>
      <c r="B27" s="12">
        <f>'1.Bevételek'!E80</f>
        <v>81323863</v>
      </c>
      <c r="C27" s="12">
        <f>'1.Bevételek'!F76</f>
        <v>309900</v>
      </c>
      <c r="D27" s="12">
        <f>'1.Bevételek'!G80</f>
        <v>1656624</v>
      </c>
      <c r="E27" s="12">
        <f>B27+C27+D27</f>
        <v>83290387</v>
      </c>
      <c r="F27" s="10"/>
      <c r="G27" s="10"/>
      <c r="H27" s="10"/>
      <c r="I27" s="10"/>
    </row>
    <row r="28" spans="1:9" ht="15">
      <c r="A28" s="14" t="s">
        <v>391</v>
      </c>
      <c r="B28" s="381">
        <f>B25+B26</f>
        <v>576392307</v>
      </c>
      <c r="C28" s="381">
        <f>C25+C26</f>
        <v>51240000</v>
      </c>
      <c r="D28" s="381">
        <f>D25+D26</f>
        <v>53360000</v>
      </c>
      <c r="E28" s="381">
        <f>SUM(E25:E26)</f>
        <v>680992307</v>
      </c>
      <c r="F28" s="10"/>
      <c r="G28" s="10"/>
      <c r="H28" s="10"/>
      <c r="I28" s="10"/>
    </row>
    <row r="29" spans="1:9" ht="15">
      <c r="A29" s="10"/>
      <c r="B29" s="15"/>
      <c r="C29" s="15"/>
      <c r="D29" s="15"/>
      <c r="E29" s="15"/>
      <c r="F29" s="10"/>
      <c r="G29" s="10"/>
      <c r="H29" s="10"/>
      <c r="I29" s="10"/>
    </row>
    <row r="30" spans="1:9" ht="15">
      <c r="A30" s="10"/>
      <c r="B30" s="15"/>
      <c r="C30" s="15"/>
      <c r="D30" s="15"/>
      <c r="E30" s="15"/>
      <c r="F30" s="10"/>
      <c r="G30" s="10"/>
      <c r="H30" s="10"/>
      <c r="I30" s="10"/>
    </row>
    <row r="31" spans="1:9" ht="15">
      <c r="A31" s="10"/>
      <c r="B31" s="15"/>
      <c r="C31" s="15"/>
      <c r="D31" s="15"/>
      <c r="E31" s="15"/>
      <c r="F31" s="10"/>
      <c r="G31" s="10"/>
      <c r="H31" s="10"/>
      <c r="I31" s="10"/>
    </row>
    <row r="32" spans="1:9" ht="15">
      <c r="A32" s="10"/>
      <c r="B32" s="15"/>
      <c r="C32" s="15"/>
      <c r="D32" s="15"/>
      <c r="E32" s="15"/>
      <c r="F32" s="10"/>
      <c r="G32" s="10"/>
      <c r="H32" s="10"/>
      <c r="I32" s="10"/>
    </row>
    <row r="33" spans="1:9" ht="15">
      <c r="A33" s="10"/>
      <c r="B33" s="109"/>
      <c r="C33" s="112"/>
      <c r="D33" s="109"/>
      <c r="E33" s="15"/>
      <c r="F33" s="10"/>
      <c r="G33" s="10"/>
      <c r="H33" s="10"/>
      <c r="I33" s="10"/>
    </row>
    <row r="34" spans="1:9" ht="15">
      <c r="A34" s="10"/>
      <c r="B34" s="15"/>
      <c r="C34" s="15"/>
      <c r="D34" s="15"/>
      <c r="E34" s="15"/>
      <c r="F34" s="10"/>
      <c r="G34" s="10"/>
      <c r="H34" s="10"/>
      <c r="I34" s="10"/>
    </row>
    <row r="35" spans="1:9" ht="15">
      <c r="A35" s="10"/>
      <c r="B35" s="15"/>
      <c r="C35" s="15"/>
      <c r="D35" s="15"/>
      <c r="E35" s="15"/>
      <c r="F35" s="10"/>
      <c r="G35" s="10"/>
      <c r="H35" s="10"/>
      <c r="I35" s="10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3"/>
  <sheetViews>
    <sheetView zoomScale="90" zoomScaleNormal="90" zoomScalePageLayoutView="0" workbookViewId="0" topLeftCell="A31">
      <selection activeCell="C41" sqref="C41"/>
    </sheetView>
  </sheetViews>
  <sheetFormatPr defaultColWidth="9.140625" defaultRowHeight="15"/>
  <cols>
    <col min="1" max="1" width="55.421875" style="398" customWidth="1"/>
    <col min="2" max="2" width="15.28125" style="398" customWidth="1"/>
    <col min="3" max="3" width="15.00390625" style="398" customWidth="1"/>
    <col min="4" max="4" width="12.140625" style="398" customWidth="1"/>
    <col min="5" max="5" width="13.28125" style="398" customWidth="1"/>
    <col min="6" max="6" width="9.421875" style="398" bestFit="1" customWidth="1"/>
    <col min="7" max="7" width="13.421875" style="398" customWidth="1"/>
    <col min="8" max="8" width="13.00390625" style="398" customWidth="1"/>
    <col min="9" max="9" width="13.421875" style="398" customWidth="1"/>
    <col min="10" max="10" width="11.57421875" style="398" customWidth="1"/>
    <col min="11" max="11" width="11.28125" style="398" bestFit="1" customWidth="1"/>
    <col min="12" max="12" width="15.00390625" style="398" customWidth="1"/>
    <col min="13" max="13" width="11.421875" style="398" customWidth="1"/>
    <col min="14" max="17" width="9.421875" style="398" bestFit="1" customWidth="1"/>
    <col min="18" max="18" width="12.28125" style="398" customWidth="1"/>
    <col min="19" max="19" width="14.7109375" style="398" customWidth="1"/>
    <col min="20" max="20" width="13.57421875" style="398" customWidth="1"/>
    <col min="21" max="21" width="12.57421875" style="398" customWidth="1"/>
    <col min="22" max="22" width="14.28125" style="398" customWidth="1"/>
    <col min="23" max="23" width="11.140625" style="398" customWidth="1"/>
    <col min="24" max="24" width="12.00390625" style="398" customWidth="1"/>
    <col min="25" max="16384" width="9.140625" style="398" customWidth="1"/>
  </cols>
  <sheetData>
    <row r="1" spans="1:7" ht="39.75" customHeight="1">
      <c r="A1" s="422" t="s">
        <v>941</v>
      </c>
      <c r="B1" s="422"/>
      <c r="C1" s="423"/>
      <c r="D1" s="423"/>
      <c r="E1" s="423"/>
      <c r="F1" s="423"/>
      <c r="G1" s="423"/>
    </row>
    <row r="2" spans="1:24" ht="39.75" customHeight="1">
      <c r="A2" s="385" t="s">
        <v>957</v>
      </c>
      <c r="B2" s="424"/>
      <c r="C2" s="424"/>
      <c r="D2" s="424"/>
      <c r="E2" s="424"/>
      <c r="F2" s="424"/>
      <c r="G2" s="424"/>
      <c r="X2" s="425" t="s">
        <v>563</v>
      </c>
    </row>
    <row r="3" spans="1:24" s="418" customFormat="1" ht="90" customHeight="1">
      <c r="A3" s="426" t="s">
        <v>469</v>
      </c>
      <c r="B3" s="427" t="s">
        <v>3</v>
      </c>
      <c r="C3" s="427" t="s">
        <v>470</v>
      </c>
      <c r="D3" s="427" t="s">
        <v>471</v>
      </c>
      <c r="E3" s="427" t="s">
        <v>958</v>
      </c>
      <c r="F3" s="427" t="s">
        <v>558</v>
      </c>
      <c r="G3" s="427" t="s">
        <v>959</v>
      </c>
      <c r="H3" s="427" t="s">
        <v>475</v>
      </c>
      <c r="I3" s="427" t="s">
        <v>476</v>
      </c>
      <c r="J3" s="427" t="s">
        <v>477</v>
      </c>
      <c r="K3" s="427" t="s">
        <v>478</v>
      </c>
      <c r="L3" s="427" t="s">
        <v>479</v>
      </c>
      <c r="M3" s="427" t="s">
        <v>480</v>
      </c>
      <c r="N3" s="427" t="s">
        <v>481</v>
      </c>
      <c r="O3" s="427" t="s">
        <v>559</v>
      </c>
      <c r="P3" s="427" t="s">
        <v>482</v>
      </c>
      <c r="Q3" s="427" t="s">
        <v>483</v>
      </c>
      <c r="R3" s="427" t="s">
        <v>484</v>
      </c>
      <c r="S3" s="427" t="s">
        <v>498</v>
      </c>
      <c r="T3" s="427" t="s">
        <v>537</v>
      </c>
      <c r="U3" s="427" t="s">
        <v>551</v>
      </c>
      <c r="V3" s="427" t="s">
        <v>485</v>
      </c>
      <c r="W3" s="427" t="s">
        <v>486</v>
      </c>
      <c r="X3" s="427" t="s">
        <v>499</v>
      </c>
    </row>
    <row r="4" spans="1:25" ht="19.5" customHeight="1">
      <c r="A4" s="403" t="s">
        <v>16</v>
      </c>
      <c r="B4" s="413">
        <v>12473000</v>
      </c>
      <c r="C4" s="413">
        <v>1530000</v>
      </c>
      <c r="D4" s="413">
        <v>0</v>
      </c>
      <c r="E4" s="413">
        <v>0</v>
      </c>
      <c r="F4" s="413">
        <v>215000</v>
      </c>
      <c r="G4" s="413">
        <v>0</v>
      </c>
      <c r="H4" s="413">
        <v>0</v>
      </c>
      <c r="I4" s="413">
        <v>0</v>
      </c>
      <c r="J4" s="413">
        <v>0</v>
      </c>
      <c r="K4" s="413">
        <v>3045000</v>
      </c>
      <c r="L4" s="413">
        <v>1530000</v>
      </c>
      <c r="M4" s="413">
        <v>0</v>
      </c>
      <c r="N4" s="413">
        <v>0</v>
      </c>
      <c r="O4" s="413">
        <v>0</v>
      </c>
      <c r="P4" s="413">
        <v>0</v>
      </c>
      <c r="Q4" s="413">
        <v>0</v>
      </c>
      <c r="R4" s="413">
        <v>0</v>
      </c>
      <c r="S4" s="413">
        <v>0</v>
      </c>
      <c r="T4" s="413">
        <v>0</v>
      </c>
      <c r="U4" s="413">
        <v>0</v>
      </c>
      <c r="V4" s="413">
        <v>6153000</v>
      </c>
      <c r="W4" s="413">
        <v>0</v>
      </c>
      <c r="X4" s="413">
        <v>0</v>
      </c>
      <c r="Y4" s="416"/>
    </row>
    <row r="5" spans="1:25" ht="19.5" customHeight="1">
      <c r="A5" s="403" t="s">
        <v>960</v>
      </c>
      <c r="B5" s="413">
        <v>210000</v>
      </c>
      <c r="C5" s="413">
        <v>210000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6"/>
    </row>
    <row r="6" spans="1:25" ht="19.5" customHeight="1">
      <c r="A6" s="403" t="s">
        <v>28</v>
      </c>
      <c r="B6" s="413">
        <v>1532000</v>
      </c>
      <c r="C6" s="413">
        <v>411000</v>
      </c>
      <c r="D6" s="413">
        <v>0</v>
      </c>
      <c r="E6" s="413">
        <v>0</v>
      </c>
      <c r="F6" s="413">
        <v>0</v>
      </c>
      <c r="G6" s="413">
        <v>0</v>
      </c>
      <c r="H6" s="413">
        <v>0</v>
      </c>
      <c r="I6" s="413">
        <v>0</v>
      </c>
      <c r="J6" s="413">
        <v>0</v>
      </c>
      <c r="K6" s="413">
        <v>374000</v>
      </c>
      <c r="L6" s="413">
        <v>187000</v>
      </c>
      <c r="M6" s="413">
        <v>0</v>
      </c>
      <c r="N6" s="413">
        <v>0</v>
      </c>
      <c r="O6" s="413">
        <v>0</v>
      </c>
      <c r="P6" s="413">
        <v>0</v>
      </c>
      <c r="Q6" s="413">
        <v>0</v>
      </c>
      <c r="R6" s="413">
        <v>0</v>
      </c>
      <c r="S6" s="413">
        <v>0</v>
      </c>
      <c r="T6" s="413">
        <v>0</v>
      </c>
      <c r="U6" s="413">
        <v>0</v>
      </c>
      <c r="V6" s="413">
        <v>560000</v>
      </c>
      <c r="W6" s="413">
        <v>0</v>
      </c>
      <c r="X6" s="413">
        <v>0</v>
      </c>
      <c r="Y6" s="416"/>
    </row>
    <row r="7" spans="1:25" ht="19.5" customHeight="1">
      <c r="A7" s="403" t="s">
        <v>321</v>
      </c>
      <c r="B7" s="413">
        <v>144000</v>
      </c>
      <c r="C7" s="413">
        <v>0</v>
      </c>
      <c r="D7" s="413">
        <v>0</v>
      </c>
      <c r="E7" s="413">
        <v>0</v>
      </c>
      <c r="F7" s="413">
        <v>0</v>
      </c>
      <c r="G7" s="413">
        <v>0</v>
      </c>
      <c r="H7" s="413">
        <v>0</v>
      </c>
      <c r="I7" s="413">
        <v>0</v>
      </c>
      <c r="J7" s="413">
        <v>0</v>
      </c>
      <c r="K7" s="413">
        <v>144000</v>
      </c>
      <c r="L7" s="413">
        <v>0</v>
      </c>
      <c r="M7" s="413">
        <v>0</v>
      </c>
      <c r="N7" s="413">
        <v>0</v>
      </c>
      <c r="O7" s="413">
        <v>0</v>
      </c>
      <c r="P7" s="413">
        <v>0</v>
      </c>
      <c r="Q7" s="413">
        <v>0</v>
      </c>
      <c r="R7" s="413">
        <v>0</v>
      </c>
      <c r="S7" s="413">
        <v>0</v>
      </c>
      <c r="T7" s="413">
        <v>0</v>
      </c>
      <c r="U7" s="413">
        <v>0</v>
      </c>
      <c r="V7" s="413">
        <v>0</v>
      </c>
      <c r="W7" s="413">
        <v>0</v>
      </c>
      <c r="X7" s="413">
        <v>0</v>
      </c>
      <c r="Y7" s="416"/>
    </row>
    <row r="8" spans="1:25" ht="19.5" customHeight="1">
      <c r="A8" s="403" t="s">
        <v>500</v>
      </c>
      <c r="B8" s="413">
        <v>14359000</v>
      </c>
      <c r="C8" s="413">
        <f>SUM(C4:C7)</f>
        <v>2151000</v>
      </c>
      <c r="D8" s="413">
        <v>0</v>
      </c>
      <c r="E8" s="413">
        <v>0</v>
      </c>
      <c r="F8" s="413">
        <v>215000</v>
      </c>
      <c r="G8" s="413">
        <v>0</v>
      </c>
      <c r="H8" s="413">
        <v>0</v>
      </c>
      <c r="I8" s="413">
        <v>0</v>
      </c>
      <c r="J8" s="413">
        <v>0</v>
      </c>
      <c r="K8" s="413">
        <v>3563000</v>
      </c>
      <c r="L8" s="413">
        <v>1717000</v>
      </c>
      <c r="M8" s="413">
        <v>0</v>
      </c>
      <c r="N8" s="413">
        <v>0</v>
      </c>
      <c r="O8" s="413">
        <v>0</v>
      </c>
      <c r="P8" s="413">
        <v>0</v>
      </c>
      <c r="Q8" s="413">
        <v>0</v>
      </c>
      <c r="R8" s="413">
        <v>0</v>
      </c>
      <c r="S8" s="413">
        <v>0</v>
      </c>
      <c r="T8" s="413">
        <v>0</v>
      </c>
      <c r="U8" s="413">
        <v>0</v>
      </c>
      <c r="V8" s="413">
        <v>6713000</v>
      </c>
      <c r="W8" s="413">
        <v>0</v>
      </c>
      <c r="X8" s="413">
        <v>0</v>
      </c>
      <c r="Y8" s="416"/>
    </row>
    <row r="9" spans="1:25" ht="19.5" customHeight="1">
      <c r="A9" s="403" t="s">
        <v>42</v>
      </c>
      <c r="B9" s="413">
        <v>9538000</v>
      </c>
      <c r="C9" s="413">
        <v>9538000</v>
      </c>
      <c r="D9" s="413">
        <v>0</v>
      </c>
      <c r="E9" s="413">
        <v>0</v>
      </c>
      <c r="F9" s="413">
        <v>0</v>
      </c>
      <c r="G9" s="413">
        <v>0</v>
      </c>
      <c r="H9" s="413">
        <v>0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0</v>
      </c>
      <c r="O9" s="413">
        <v>0</v>
      </c>
      <c r="P9" s="413">
        <v>0</v>
      </c>
      <c r="Q9" s="413">
        <v>0</v>
      </c>
      <c r="R9" s="413">
        <v>0</v>
      </c>
      <c r="S9" s="413">
        <v>0</v>
      </c>
      <c r="T9" s="413">
        <v>0</v>
      </c>
      <c r="U9" s="413">
        <v>0</v>
      </c>
      <c r="V9" s="413">
        <v>0</v>
      </c>
      <c r="W9" s="413">
        <v>0</v>
      </c>
      <c r="X9" s="413">
        <v>0</v>
      </c>
      <c r="Y9" s="416"/>
    </row>
    <row r="10" spans="1:25" ht="19.5" customHeight="1">
      <c r="A10" s="428" t="s">
        <v>44</v>
      </c>
      <c r="B10" s="413">
        <v>774000</v>
      </c>
      <c r="C10" s="413">
        <v>0</v>
      </c>
      <c r="D10" s="413">
        <v>0</v>
      </c>
      <c r="E10" s="413">
        <v>0</v>
      </c>
      <c r="F10" s="413">
        <v>0</v>
      </c>
      <c r="G10" s="413">
        <v>0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  <c r="S10" s="413">
        <v>0</v>
      </c>
      <c r="T10" s="413">
        <v>0</v>
      </c>
      <c r="U10" s="413">
        <v>0</v>
      </c>
      <c r="V10" s="413">
        <v>0</v>
      </c>
      <c r="W10" s="413">
        <v>774000</v>
      </c>
      <c r="X10" s="413">
        <v>0</v>
      </c>
      <c r="Y10" s="416"/>
    </row>
    <row r="11" spans="1:25" ht="19.5" customHeight="1">
      <c r="A11" s="403" t="s">
        <v>46</v>
      </c>
      <c r="B11" s="413">
        <v>1900000</v>
      </c>
      <c r="C11" s="413">
        <v>1000000</v>
      </c>
      <c r="D11" s="413">
        <v>0</v>
      </c>
      <c r="E11" s="413">
        <v>0</v>
      </c>
      <c r="F11" s="413">
        <v>0</v>
      </c>
      <c r="G11" s="413">
        <v>0</v>
      </c>
      <c r="H11" s="413">
        <v>0</v>
      </c>
      <c r="I11" s="413">
        <v>0</v>
      </c>
      <c r="J11" s="413">
        <v>0</v>
      </c>
      <c r="K11" s="413">
        <v>0</v>
      </c>
      <c r="L11" s="413">
        <v>200000</v>
      </c>
      <c r="M11" s="413">
        <v>0</v>
      </c>
      <c r="N11" s="413">
        <v>0</v>
      </c>
      <c r="O11" s="413">
        <v>0</v>
      </c>
      <c r="P11" s="413">
        <v>0</v>
      </c>
      <c r="Q11" s="413">
        <v>0</v>
      </c>
      <c r="R11" s="413">
        <v>700000</v>
      </c>
      <c r="S11" s="413">
        <v>0</v>
      </c>
      <c r="T11" s="413">
        <v>0</v>
      </c>
      <c r="U11" s="413">
        <v>0</v>
      </c>
      <c r="V11" s="413">
        <v>0</v>
      </c>
      <c r="W11" s="413">
        <v>0</v>
      </c>
      <c r="X11" s="413">
        <v>0</v>
      </c>
      <c r="Y11" s="416"/>
    </row>
    <row r="12" spans="1:25" ht="19.5" customHeight="1">
      <c r="A12" s="403" t="s">
        <v>501</v>
      </c>
      <c r="B12" s="413">
        <v>12212000</v>
      </c>
      <c r="C12" s="413">
        <v>10538000</v>
      </c>
      <c r="D12" s="413">
        <v>0</v>
      </c>
      <c r="E12" s="413">
        <v>0</v>
      </c>
      <c r="F12" s="413">
        <v>0</v>
      </c>
      <c r="G12" s="413">
        <v>0</v>
      </c>
      <c r="H12" s="413">
        <v>0</v>
      </c>
      <c r="I12" s="413">
        <v>0</v>
      </c>
      <c r="J12" s="413">
        <v>0</v>
      </c>
      <c r="K12" s="413">
        <v>0</v>
      </c>
      <c r="L12" s="413">
        <v>200000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700000</v>
      </c>
      <c r="S12" s="413">
        <v>0</v>
      </c>
      <c r="T12" s="413">
        <v>0</v>
      </c>
      <c r="U12" s="413">
        <v>0</v>
      </c>
      <c r="V12" s="413">
        <v>0</v>
      </c>
      <c r="W12" s="413">
        <v>774000</v>
      </c>
      <c r="X12" s="413">
        <v>0</v>
      </c>
      <c r="Y12" s="416"/>
    </row>
    <row r="13" spans="1:25" s="405" customFormat="1" ht="19.5" customHeight="1">
      <c r="A13" s="404" t="s">
        <v>502</v>
      </c>
      <c r="B13" s="412">
        <f>SUM(B8+B12)</f>
        <v>26571000</v>
      </c>
      <c r="C13" s="412">
        <f>SUM(C8+C12)</f>
        <v>12689000</v>
      </c>
      <c r="D13" s="412">
        <v>0</v>
      </c>
      <c r="E13" s="412">
        <v>0</v>
      </c>
      <c r="F13" s="412">
        <v>215000</v>
      </c>
      <c r="G13" s="412">
        <v>0</v>
      </c>
      <c r="H13" s="412">
        <v>0</v>
      </c>
      <c r="I13" s="412">
        <v>0</v>
      </c>
      <c r="J13" s="412">
        <v>0</v>
      </c>
      <c r="K13" s="412">
        <v>3563000</v>
      </c>
      <c r="L13" s="412">
        <v>1917000</v>
      </c>
      <c r="M13" s="412">
        <v>0</v>
      </c>
      <c r="N13" s="412">
        <v>0</v>
      </c>
      <c r="O13" s="412">
        <v>0</v>
      </c>
      <c r="P13" s="412">
        <v>0</v>
      </c>
      <c r="Q13" s="412">
        <v>0</v>
      </c>
      <c r="R13" s="412">
        <v>700000</v>
      </c>
      <c r="S13" s="412">
        <v>0</v>
      </c>
      <c r="T13" s="412">
        <v>0</v>
      </c>
      <c r="U13" s="412">
        <v>0</v>
      </c>
      <c r="V13" s="412">
        <v>6713000</v>
      </c>
      <c r="W13" s="412">
        <v>774000</v>
      </c>
      <c r="X13" s="412">
        <v>0</v>
      </c>
      <c r="Y13" s="429"/>
    </row>
    <row r="14" spans="1:25" s="405" customFormat="1" ht="19.5" customHeight="1">
      <c r="A14" s="404" t="s">
        <v>322</v>
      </c>
      <c r="B14" s="412">
        <v>6621000</v>
      </c>
      <c r="C14" s="412">
        <v>3262000</v>
      </c>
      <c r="D14" s="412">
        <v>0</v>
      </c>
      <c r="E14" s="412">
        <v>0</v>
      </c>
      <c r="F14" s="412">
        <v>50000</v>
      </c>
      <c r="G14" s="412">
        <v>0</v>
      </c>
      <c r="H14" s="412">
        <v>0</v>
      </c>
      <c r="I14" s="412">
        <v>0</v>
      </c>
      <c r="J14" s="412">
        <v>0</v>
      </c>
      <c r="K14" s="412">
        <v>841000</v>
      </c>
      <c r="L14" s="412">
        <v>449000</v>
      </c>
      <c r="M14" s="412">
        <v>0</v>
      </c>
      <c r="N14" s="412">
        <v>0</v>
      </c>
      <c r="O14" s="412">
        <v>0</v>
      </c>
      <c r="P14" s="412">
        <v>0</v>
      </c>
      <c r="Q14" s="412">
        <v>0</v>
      </c>
      <c r="R14" s="412">
        <v>308000</v>
      </c>
      <c r="S14" s="412">
        <v>0</v>
      </c>
      <c r="T14" s="412">
        <v>0</v>
      </c>
      <c r="U14" s="412">
        <v>0</v>
      </c>
      <c r="V14" s="412">
        <v>1558000</v>
      </c>
      <c r="W14" s="412">
        <v>153000</v>
      </c>
      <c r="X14" s="412">
        <v>0</v>
      </c>
      <c r="Y14" s="429"/>
    </row>
    <row r="15" spans="1:25" ht="19.5" customHeight="1">
      <c r="A15" s="403" t="s">
        <v>51</v>
      </c>
      <c r="B15" s="413">
        <v>229000</v>
      </c>
      <c r="C15" s="413">
        <v>0</v>
      </c>
      <c r="D15" s="413">
        <v>0</v>
      </c>
      <c r="E15" s="413">
        <v>0</v>
      </c>
      <c r="F15" s="413">
        <v>0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45000</v>
      </c>
      <c r="Q15" s="413">
        <v>0</v>
      </c>
      <c r="R15" s="413">
        <v>0</v>
      </c>
      <c r="S15" s="413">
        <v>0</v>
      </c>
      <c r="T15" s="413">
        <v>0</v>
      </c>
      <c r="U15" s="413">
        <v>0</v>
      </c>
      <c r="V15" s="413">
        <v>132000</v>
      </c>
      <c r="W15" s="413">
        <v>52000</v>
      </c>
      <c r="X15" s="413">
        <v>0</v>
      </c>
      <c r="Y15" s="416"/>
    </row>
    <row r="16" spans="1:25" ht="19.5" customHeight="1">
      <c r="A16" s="403" t="s">
        <v>53</v>
      </c>
      <c r="B16" s="413">
        <v>3312000</v>
      </c>
      <c r="C16" s="413">
        <v>566000</v>
      </c>
      <c r="D16" s="413">
        <v>0</v>
      </c>
      <c r="E16" s="413">
        <v>0</v>
      </c>
      <c r="F16" s="413">
        <v>0</v>
      </c>
      <c r="G16" s="413">
        <v>0</v>
      </c>
      <c r="H16" s="413">
        <v>0</v>
      </c>
      <c r="I16" s="413">
        <v>0</v>
      </c>
      <c r="J16" s="413">
        <v>0</v>
      </c>
      <c r="K16" s="413">
        <v>778000</v>
      </c>
      <c r="L16" s="413">
        <v>1016000</v>
      </c>
      <c r="M16" s="413">
        <v>0</v>
      </c>
      <c r="N16" s="413">
        <v>0</v>
      </c>
      <c r="O16" s="413">
        <v>0</v>
      </c>
      <c r="P16" s="413">
        <v>10000</v>
      </c>
      <c r="Q16" s="413">
        <v>100000</v>
      </c>
      <c r="R16" s="413">
        <v>460000</v>
      </c>
      <c r="S16" s="413">
        <v>0</v>
      </c>
      <c r="T16" s="413">
        <v>0</v>
      </c>
      <c r="U16" s="413">
        <v>0</v>
      </c>
      <c r="V16" s="413">
        <v>382000</v>
      </c>
      <c r="W16" s="413">
        <v>0</v>
      </c>
      <c r="X16" s="413">
        <v>0</v>
      </c>
      <c r="Y16" s="416"/>
    </row>
    <row r="17" spans="1:25" ht="19.5" customHeight="1">
      <c r="A17" s="403" t="s">
        <v>503</v>
      </c>
      <c r="B17" s="413">
        <v>3541000</v>
      </c>
      <c r="C17" s="413">
        <v>566000</v>
      </c>
      <c r="D17" s="413">
        <v>0</v>
      </c>
      <c r="E17" s="413">
        <v>0</v>
      </c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778000</v>
      </c>
      <c r="L17" s="413">
        <v>1016000</v>
      </c>
      <c r="M17" s="413">
        <v>0</v>
      </c>
      <c r="N17" s="413">
        <v>0</v>
      </c>
      <c r="O17" s="413">
        <v>0</v>
      </c>
      <c r="P17" s="413">
        <v>55000</v>
      </c>
      <c r="Q17" s="413">
        <v>100000</v>
      </c>
      <c r="R17" s="413">
        <v>460000</v>
      </c>
      <c r="S17" s="413">
        <v>0</v>
      </c>
      <c r="T17" s="413">
        <v>0</v>
      </c>
      <c r="U17" s="413">
        <v>0</v>
      </c>
      <c r="V17" s="413">
        <v>514000</v>
      </c>
      <c r="W17" s="413">
        <v>52000</v>
      </c>
      <c r="X17" s="413">
        <v>0</v>
      </c>
      <c r="Y17" s="416"/>
    </row>
    <row r="18" spans="1:25" ht="19.5" customHeight="1">
      <c r="A18" s="403" t="s">
        <v>58</v>
      </c>
      <c r="B18" s="413">
        <v>308000</v>
      </c>
      <c r="C18" s="413">
        <v>200000</v>
      </c>
      <c r="D18" s="413">
        <v>0</v>
      </c>
      <c r="E18" s="413">
        <v>0</v>
      </c>
      <c r="F18" s="413">
        <v>0</v>
      </c>
      <c r="G18" s="413">
        <v>0</v>
      </c>
      <c r="H18" s="413">
        <v>0</v>
      </c>
      <c r="I18" s="413">
        <v>0</v>
      </c>
      <c r="J18" s="413">
        <v>0</v>
      </c>
      <c r="K18" s="413">
        <v>0</v>
      </c>
      <c r="L18" s="413">
        <v>0</v>
      </c>
      <c r="M18" s="413">
        <v>0</v>
      </c>
      <c r="N18" s="413">
        <v>0</v>
      </c>
      <c r="O18" s="413">
        <v>0</v>
      </c>
      <c r="P18" s="413">
        <v>0</v>
      </c>
      <c r="Q18" s="413">
        <v>0</v>
      </c>
      <c r="R18" s="413">
        <v>108000</v>
      </c>
      <c r="S18" s="413">
        <v>0</v>
      </c>
      <c r="T18" s="413">
        <v>0</v>
      </c>
      <c r="U18" s="413">
        <v>0</v>
      </c>
      <c r="V18" s="413">
        <v>0</v>
      </c>
      <c r="W18" s="413">
        <v>0</v>
      </c>
      <c r="X18" s="413">
        <v>0</v>
      </c>
      <c r="Y18" s="416"/>
    </row>
    <row r="19" spans="1:25" ht="19.5" customHeight="1">
      <c r="A19" s="403" t="s">
        <v>60</v>
      </c>
      <c r="B19" s="413">
        <v>700000</v>
      </c>
      <c r="C19" s="413">
        <v>700000</v>
      </c>
      <c r="D19" s="413">
        <v>0</v>
      </c>
      <c r="E19" s="413">
        <v>0</v>
      </c>
      <c r="F19" s="413">
        <v>0</v>
      </c>
      <c r="G19" s="413">
        <v>0</v>
      </c>
      <c r="H19" s="413">
        <v>0</v>
      </c>
      <c r="I19" s="413">
        <v>0</v>
      </c>
      <c r="J19" s="413">
        <v>0</v>
      </c>
      <c r="K19" s="413">
        <v>0</v>
      </c>
      <c r="L19" s="413">
        <v>0</v>
      </c>
      <c r="M19" s="413">
        <v>0</v>
      </c>
      <c r="N19" s="413">
        <v>0</v>
      </c>
      <c r="O19" s="413">
        <v>0</v>
      </c>
      <c r="P19" s="413">
        <v>0</v>
      </c>
      <c r="Q19" s="413">
        <v>0</v>
      </c>
      <c r="R19" s="413">
        <v>0</v>
      </c>
      <c r="S19" s="413">
        <v>0</v>
      </c>
      <c r="T19" s="413">
        <v>0</v>
      </c>
      <c r="U19" s="413">
        <v>0</v>
      </c>
      <c r="V19" s="413">
        <v>0</v>
      </c>
      <c r="W19" s="413">
        <v>0</v>
      </c>
      <c r="X19" s="413">
        <v>0</v>
      </c>
      <c r="Y19" s="416"/>
    </row>
    <row r="20" spans="1:25" ht="19.5" customHeight="1">
      <c r="A20" s="403" t="s">
        <v>504</v>
      </c>
      <c r="B20" s="413">
        <v>1008000</v>
      </c>
      <c r="C20" s="413">
        <v>900000</v>
      </c>
      <c r="D20" s="413">
        <v>0</v>
      </c>
      <c r="E20" s="413">
        <v>0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3">
        <v>0</v>
      </c>
      <c r="L20" s="413">
        <v>0</v>
      </c>
      <c r="M20" s="413">
        <v>0</v>
      </c>
      <c r="N20" s="413">
        <v>0</v>
      </c>
      <c r="O20" s="413">
        <v>0</v>
      </c>
      <c r="P20" s="413">
        <v>0</v>
      </c>
      <c r="Q20" s="413">
        <v>0</v>
      </c>
      <c r="R20" s="413">
        <v>108000</v>
      </c>
      <c r="S20" s="413">
        <v>0</v>
      </c>
      <c r="T20" s="413">
        <v>0</v>
      </c>
      <c r="U20" s="413">
        <v>0</v>
      </c>
      <c r="V20" s="413">
        <v>0</v>
      </c>
      <c r="W20" s="413">
        <v>0</v>
      </c>
      <c r="X20" s="413">
        <v>0</v>
      </c>
      <c r="Y20" s="416"/>
    </row>
    <row r="21" spans="1:25" ht="19.5" customHeight="1">
      <c r="A21" s="403" t="s">
        <v>63</v>
      </c>
      <c r="B21" s="413">
        <v>6458000</v>
      </c>
      <c r="C21" s="413">
        <v>795000</v>
      </c>
      <c r="D21" s="413">
        <v>230000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3">
        <v>3220000</v>
      </c>
      <c r="K21" s="413">
        <v>0</v>
      </c>
      <c r="L21" s="413">
        <v>430000</v>
      </c>
      <c r="M21" s="413">
        <v>307000</v>
      </c>
      <c r="N21" s="413">
        <v>0</v>
      </c>
      <c r="O21" s="413">
        <v>0</v>
      </c>
      <c r="P21" s="413">
        <v>0</v>
      </c>
      <c r="Q21" s="413">
        <v>220000</v>
      </c>
      <c r="R21" s="413">
        <v>670000</v>
      </c>
      <c r="S21" s="413">
        <v>0</v>
      </c>
      <c r="T21" s="413">
        <v>0</v>
      </c>
      <c r="U21" s="413">
        <v>0</v>
      </c>
      <c r="V21" s="413">
        <v>586000</v>
      </c>
      <c r="W21" s="413">
        <v>0</v>
      </c>
      <c r="X21" s="413">
        <v>0</v>
      </c>
      <c r="Y21" s="416"/>
    </row>
    <row r="22" spans="1:25" ht="19.5" customHeight="1">
      <c r="A22" s="403" t="s">
        <v>65</v>
      </c>
      <c r="B22" s="413">
        <v>17237000</v>
      </c>
      <c r="C22" s="413">
        <v>0</v>
      </c>
      <c r="D22" s="413">
        <v>0</v>
      </c>
      <c r="E22" s="413">
        <v>0</v>
      </c>
      <c r="F22" s="413">
        <v>0</v>
      </c>
      <c r="G22" s="413">
        <v>0</v>
      </c>
      <c r="H22" s="413">
        <v>0</v>
      </c>
      <c r="I22" s="413">
        <v>0</v>
      </c>
      <c r="J22" s="413">
        <v>0</v>
      </c>
      <c r="K22" s="413">
        <v>0</v>
      </c>
      <c r="L22" s="413">
        <v>0</v>
      </c>
      <c r="M22" s="413">
        <v>0</v>
      </c>
      <c r="N22" s="413">
        <v>0</v>
      </c>
      <c r="O22" s="413">
        <v>0</v>
      </c>
      <c r="P22" s="413">
        <v>0</v>
      </c>
      <c r="Q22" s="413">
        <v>0</v>
      </c>
      <c r="R22" s="413">
        <v>0</v>
      </c>
      <c r="S22" s="413">
        <v>0</v>
      </c>
      <c r="T22" s="413">
        <v>0</v>
      </c>
      <c r="U22" s="413">
        <v>11324000</v>
      </c>
      <c r="V22" s="413">
        <v>913000</v>
      </c>
      <c r="W22" s="413">
        <v>5000000</v>
      </c>
      <c r="X22" s="413">
        <v>0</v>
      </c>
      <c r="Y22" s="416"/>
    </row>
    <row r="23" spans="1:25" ht="19.5" customHeight="1">
      <c r="A23" s="403" t="s">
        <v>323</v>
      </c>
      <c r="B23" s="413">
        <v>3800000</v>
      </c>
      <c r="C23" s="413">
        <v>120000</v>
      </c>
      <c r="D23" s="413">
        <v>0</v>
      </c>
      <c r="E23" s="413">
        <v>0</v>
      </c>
      <c r="F23" s="413">
        <v>0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400000</v>
      </c>
      <c r="M23" s="413">
        <v>3280000</v>
      </c>
      <c r="N23" s="413">
        <v>0</v>
      </c>
      <c r="O23" s="413">
        <v>0</v>
      </c>
      <c r="P23" s="413">
        <v>0</v>
      </c>
      <c r="Q23" s="413">
        <v>0</v>
      </c>
      <c r="R23" s="413">
        <v>0</v>
      </c>
      <c r="S23" s="413">
        <v>0</v>
      </c>
      <c r="T23" s="413">
        <v>0</v>
      </c>
      <c r="U23" s="413">
        <v>0</v>
      </c>
      <c r="V23" s="413">
        <v>0</v>
      </c>
      <c r="W23" s="413">
        <v>0</v>
      </c>
      <c r="X23" s="413">
        <v>0</v>
      </c>
      <c r="Y23" s="416"/>
    </row>
    <row r="24" spans="1:25" ht="19.5" customHeight="1">
      <c r="A24" s="403" t="s">
        <v>68</v>
      </c>
      <c r="B24" s="413">
        <v>13000000</v>
      </c>
      <c r="C24" s="413">
        <v>0</v>
      </c>
      <c r="D24" s="413">
        <v>300000</v>
      </c>
      <c r="E24" s="413">
        <v>0</v>
      </c>
      <c r="F24" s="413">
        <v>0</v>
      </c>
      <c r="G24" s="413">
        <v>0</v>
      </c>
      <c r="H24" s="413">
        <v>7000000</v>
      </c>
      <c r="I24" s="413">
        <v>0</v>
      </c>
      <c r="J24" s="413">
        <v>300000</v>
      </c>
      <c r="K24" s="413">
        <v>1000000</v>
      </c>
      <c r="L24" s="413">
        <v>4000000</v>
      </c>
      <c r="M24" s="413">
        <v>0</v>
      </c>
      <c r="N24" s="413">
        <v>0</v>
      </c>
      <c r="O24" s="413">
        <v>0</v>
      </c>
      <c r="P24" s="413">
        <v>0</v>
      </c>
      <c r="Q24" s="413">
        <v>0</v>
      </c>
      <c r="R24" s="413">
        <v>100000</v>
      </c>
      <c r="S24" s="413">
        <v>0</v>
      </c>
      <c r="T24" s="413">
        <v>0</v>
      </c>
      <c r="U24" s="413">
        <v>0</v>
      </c>
      <c r="V24" s="413">
        <v>300000</v>
      </c>
      <c r="W24" s="413">
        <v>0</v>
      </c>
      <c r="X24" s="413">
        <v>0</v>
      </c>
      <c r="Y24" s="416"/>
    </row>
    <row r="25" spans="1:25" ht="19.5" customHeight="1">
      <c r="A25" s="403" t="s">
        <v>71</v>
      </c>
      <c r="B25" s="413">
        <v>7510000</v>
      </c>
      <c r="C25" s="413">
        <v>5000000</v>
      </c>
      <c r="D25" s="413">
        <v>0</v>
      </c>
      <c r="E25" s="413">
        <v>0</v>
      </c>
      <c r="F25" s="413">
        <v>0</v>
      </c>
      <c r="G25" s="413">
        <v>0</v>
      </c>
      <c r="H25" s="413">
        <v>0</v>
      </c>
      <c r="I25" s="413">
        <v>0</v>
      </c>
      <c r="J25" s="413">
        <v>0</v>
      </c>
      <c r="K25" s="413">
        <v>10000</v>
      </c>
      <c r="L25" s="413">
        <v>0</v>
      </c>
      <c r="M25" s="413">
        <v>0</v>
      </c>
      <c r="N25" s="413">
        <v>0</v>
      </c>
      <c r="O25" s="413">
        <v>0</v>
      </c>
      <c r="P25" s="413">
        <v>0</v>
      </c>
      <c r="Q25" s="413">
        <v>0</v>
      </c>
      <c r="R25" s="413">
        <v>2400000</v>
      </c>
      <c r="S25" s="413">
        <v>0</v>
      </c>
      <c r="T25" s="413">
        <v>0</v>
      </c>
      <c r="U25" s="413">
        <v>0</v>
      </c>
      <c r="V25" s="413">
        <v>100000</v>
      </c>
      <c r="W25" s="413">
        <v>0</v>
      </c>
      <c r="X25" s="413">
        <v>0</v>
      </c>
      <c r="Y25" s="416"/>
    </row>
    <row r="26" spans="1:25" ht="19.5" customHeight="1">
      <c r="A26" s="403" t="s">
        <v>325</v>
      </c>
      <c r="B26" s="413">
        <v>16172000</v>
      </c>
      <c r="C26" s="413">
        <v>4950000</v>
      </c>
      <c r="D26" s="413">
        <v>350000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20000</v>
      </c>
      <c r="L26" s="413">
        <v>7050000</v>
      </c>
      <c r="M26" s="413">
        <v>0</v>
      </c>
      <c r="N26" s="413">
        <v>0</v>
      </c>
      <c r="O26" s="413">
        <v>0</v>
      </c>
      <c r="P26" s="413">
        <v>0</v>
      </c>
      <c r="Q26" s="413">
        <v>80000</v>
      </c>
      <c r="R26" s="413">
        <v>3500000</v>
      </c>
      <c r="S26" s="413">
        <v>0</v>
      </c>
      <c r="T26" s="413">
        <v>0</v>
      </c>
      <c r="U26" s="413">
        <v>0</v>
      </c>
      <c r="V26" s="413">
        <v>222000</v>
      </c>
      <c r="W26" s="413">
        <v>0</v>
      </c>
      <c r="X26" s="413">
        <v>0</v>
      </c>
      <c r="Y26" s="416"/>
    </row>
    <row r="27" spans="1:25" ht="19.5" customHeight="1">
      <c r="A27" s="403" t="s">
        <v>505</v>
      </c>
      <c r="B27" s="413">
        <v>64177000</v>
      </c>
      <c r="C27" s="413">
        <v>10865000</v>
      </c>
      <c r="D27" s="413">
        <v>880000</v>
      </c>
      <c r="E27" s="413">
        <v>0</v>
      </c>
      <c r="F27" s="413">
        <v>0</v>
      </c>
      <c r="G27" s="413">
        <v>0</v>
      </c>
      <c r="H27" s="413">
        <v>7000000</v>
      </c>
      <c r="I27" s="413">
        <v>0</v>
      </c>
      <c r="J27" s="413">
        <v>3520000</v>
      </c>
      <c r="K27" s="413">
        <v>1030000</v>
      </c>
      <c r="L27" s="413">
        <v>11880000</v>
      </c>
      <c r="M27" s="413">
        <v>3587000</v>
      </c>
      <c r="N27" s="413">
        <v>0</v>
      </c>
      <c r="O27" s="413">
        <v>0</v>
      </c>
      <c r="P27" s="413">
        <v>0</v>
      </c>
      <c r="Q27" s="413">
        <v>300000</v>
      </c>
      <c r="R27" s="413">
        <v>6670000</v>
      </c>
      <c r="S27" s="413">
        <v>0</v>
      </c>
      <c r="T27" s="413">
        <v>0</v>
      </c>
      <c r="U27" s="413">
        <v>11324000</v>
      </c>
      <c r="V27" s="413">
        <v>2121000</v>
      </c>
      <c r="W27" s="413">
        <v>5000000</v>
      </c>
      <c r="X27" s="413">
        <v>0</v>
      </c>
      <c r="Y27" s="416"/>
    </row>
    <row r="28" spans="1:25" ht="19.5" customHeight="1">
      <c r="A28" s="403" t="s">
        <v>75</v>
      </c>
      <c r="B28" s="413">
        <v>15000</v>
      </c>
      <c r="C28" s="413">
        <v>0</v>
      </c>
      <c r="D28" s="413">
        <v>0</v>
      </c>
      <c r="E28" s="413">
        <v>0</v>
      </c>
      <c r="F28" s="413">
        <v>0</v>
      </c>
      <c r="G28" s="413">
        <v>0</v>
      </c>
      <c r="H28" s="413">
        <v>0</v>
      </c>
      <c r="I28" s="413">
        <v>0</v>
      </c>
      <c r="J28" s="413">
        <v>0</v>
      </c>
      <c r="K28" s="413">
        <v>0</v>
      </c>
      <c r="L28" s="413">
        <v>0</v>
      </c>
      <c r="M28" s="413">
        <v>0</v>
      </c>
      <c r="N28" s="413">
        <v>0</v>
      </c>
      <c r="O28" s="413">
        <v>0</v>
      </c>
      <c r="P28" s="413">
        <v>0</v>
      </c>
      <c r="Q28" s="413">
        <v>0</v>
      </c>
      <c r="R28" s="413">
        <v>0</v>
      </c>
      <c r="S28" s="413">
        <v>0</v>
      </c>
      <c r="T28" s="413">
        <v>0</v>
      </c>
      <c r="U28" s="413">
        <v>0</v>
      </c>
      <c r="V28" s="413">
        <v>15000</v>
      </c>
      <c r="W28" s="413">
        <v>0</v>
      </c>
      <c r="X28" s="413">
        <v>0</v>
      </c>
      <c r="Y28" s="416"/>
    </row>
    <row r="29" spans="1:25" ht="19.5" customHeight="1">
      <c r="A29" s="403" t="s">
        <v>535</v>
      </c>
      <c r="B29" s="413">
        <v>15000</v>
      </c>
      <c r="C29" s="413">
        <v>0</v>
      </c>
      <c r="D29" s="413">
        <v>0</v>
      </c>
      <c r="E29" s="413">
        <v>0</v>
      </c>
      <c r="F29" s="413">
        <v>0</v>
      </c>
      <c r="G29" s="413">
        <v>0</v>
      </c>
      <c r="H29" s="413">
        <v>0</v>
      </c>
      <c r="I29" s="413">
        <v>0</v>
      </c>
      <c r="J29" s="413">
        <v>0</v>
      </c>
      <c r="K29" s="413">
        <v>0</v>
      </c>
      <c r="L29" s="413">
        <v>0</v>
      </c>
      <c r="M29" s="413">
        <v>0</v>
      </c>
      <c r="N29" s="413">
        <v>0</v>
      </c>
      <c r="O29" s="413">
        <v>0</v>
      </c>
      <c r="P29" s="413">
        <v>0</v>
      </c>
      <c r="Q29" s="413">
        <v>0</v>
      </c>
      <c r="R29" s="413">
        <v>0</v>
      </c>
      <c r="S29" s="413">
        <v>0</v>
      </c>
      <c r="T29" s="413">
        <v>0</v>
      </c>
      <c r="U29" s="413">
        <v>0</v>
      </c>
      <c r="V29" s="413">
        <v>15000</v>
      </c>
      <c r="W29" s="413">
        <v>0</v>
      </c>
      <c r="X29" s="413">
        <v>0</v>
      </c>
      <c r="Y29" s="416"/>
    </row>
    <row r="30" spans="1:25" ht="19.5" customHeight="1">
      <c r="A30" s="403" t="s">
        <v>80</v>
      </c>
      <c r="B30" s="413">
        <v>16462000</v>
      </c>
      <c r="C30" s="413">
        <v>2722000</v>
      </c>
      <c r="D30" s="413">
        <v>238000</v>
      </c>
      <c r="E30" s="413">
        <v>0</v>
      </c>
      <c r="F30" s="413">
        <v>0</v>
      </c>
      <c r="G30" s="413">
        <v>0</v>
      </c>
      <c r="H30" s="413">
        <v>1890000</v>
      </c>
      <c r="I30" s="413">
        <v>0</v>
      </c>
      <c r="J30" s="413">
        <v>950000</v>
      </c>
      <c r="K30" s="413">
        <v>610000</v>
      </c>
      <c r="L30" s="413">
        <v>3400000</v>
      </c>
      <c r="M30" s="413">
        <v>83000</v>
      </c>
      <c r="N30" s="413">
        <v>0</v>
      </c>
      <c r="O30" s="413">
        <v>0</v>
      </c>
      <c r="P30" s="413">
        <v>20000</v>
      </c>
      <c r="Q30" s="413">
        <v>108000</v>
      </c>
      <c r="R30" s="413">
        <v>1325000</v>
      </c>
      <c r="S30" s="413">
        <v>0</v>
      </c>
      <c r="T30" s="413">
        <v>0</v>
      </c>
      <c r="U30" s="413">
        <v>3057000</v>
      </c>
      <c r="V30" s="413">
        <v>709000</v>
      </c>
      <c r="W30" s="413">
        <v>1350000</v>
      </c>
      <c r="X30" s="413">
        <v>0</v>
      </c>
      <c r="Y30" s="416"/>
    </row>
    <row r="31" spans="1:25" ht="19.5" customHeight="1">
      <c r="A31" s="403" t="s">
        <v>82</v>
      </c>
      <c r="B31" s="413">
        <v>12000000</v>
      </c>
      <c r="C31" s="413">
        <v>12000000</v>
      </c>
      <c r="D31" s="413">
        <v>0</v>
      </c>
      <c r="E31" s="413">
        <v>0</v>
      </c>
      <c r="F31" s="413">
        <v>0</v>
      </c>
      <c r="G31" s="413">
        <v>0</v>
      </c>
      <c r="H31" s="413">
        <v>0</v>
      </c>
      <c r="I31" s="413">
        <v>0</v>
      </c>
      <c r="J31" s="413">
        <v>0</v>
      </c>
      <c r="K31" s="413">
        <v>0</v>
      </c>
      <c r="L31" s="413">
        <v>0</v>
      </c>
      <c r="M31" s="413">
        <v>0</v>
      </c>
      <c r="N31" s="413">
        <v>0</v>
      </c>
      <c r="O31" s="413">
        <v>0</v>
      </c>
      <c r="P31" s="413">
        <v>0</v>
      </c>
      <c r="Q31" s="413">
        <v>0</v>
      </c>
      <c r="R31" s="413">
        <v>0</v>
      </c>
      <c r="S31" s="413">
        <v>0</v>
      </c>
      <c r="T31" s="413">
        <v>0</v>
      </c>
      <c r="U31" s="413">
        <v>0</v>
      </c>
      <c r="V31" s="413">
        <v>0</v>
      </c>
      <c r="W31" s="413">
        <v>0</v>
      </c>
      <c r="X31" s="413">
        <v>0</v>
      </c>
      <c r="Y31" s="416"/>
    </row>
    <row r="32" spans="1:25" s="405" customFormat="1" ht="19.5" customHeight="1">
      <c r="A32" s="404" t="s">
        <v>506</v>
      </c>
      <c r="B32" s="412">
        <v>28462000</v>
      </c>
      <c r="C32" s="412">
        <v>14722000</v>
      </c>
      <c r="D32" s="412">
        <v>238000</v>
      </c>
      <c r="E32" s="412">
        <v>0</v>
      </c>
      <c r="F32" s="412">
        <v>0</v>
      </c>
      <c r="G32" s="412">
        <v>0</v>
      </c>
      <c r="H32" s="412">
        <v>1890000</v>
      </c>
      <c r="I32" s="412">
        <v>0</v>
      </c>
      <c r="J32" s="412">
        <v>950000</v>
      </c>
      <c r="K32" s="412">
        <v>610000</v>
      </c>
      <c r="L32" s="412">
        <v>3400000</v>
      </c>
      <c r="M32" s="412">
        <v>83000</v>
      </c>
      <c r="N32" s="412">
        <v>0</v>
      </c>
      <c r="O32" s="412">
        <v>0</v>
      </c>
      <c r="P32" s="412">
        <v>20000</v>
      </c>
      <c r="Q32" s="412">
        <v>108000</v>
      </c>
      <c r="R32" s="412">
        <v>1325000</v>
      </c>
      <c r="S32" s="412">
        <v>0</v>
      </c>
      <c r="T32" s="412">
        <v>0</v>
      </c>
      <c r="U32" s="412">
        <v>3057000</v>
      </c>
      <c r="V32" s="412">
        <v>709000</v>
      </c>
      <c r="W32" s="412">
        <v>1350000</v>
      </c>
      <c r="X32" s="412">
        <v>0</v>
      </c>
      <c r="Y32" s="429"/>
    </row>
    <row r="33" spans="1:25" s="405" customFormat="1" ht="19.5" customHeight="1">
      <c r="A33" s="404" t="s">
        <v>507</v>
      </c>
      <c r="B33" s="412">
        <v>97203000</v>
      </c>
      <c r="C33" s="412">
        <v>27053000</v>
      </c>
      <c r="D33" s="412">
        <v>1118000</v>
      </c>
      <c r="E33" s="412">
        <v>0</v>
      </c>
      <c r="F33" s="412">
        <v>0</v>
      </c>
      <c r="G33" s="412">
        <v>0</v>
      </c>
      <c r="H33" s="412">
        <v>8890000</v>
      </c>
      <c r="I33" s="412">
        <v>0</v>
      </c>
      <c r="J33" s="412">
        <v>4470000</v>
      </c>
      <c r="K33" s="412">
        <v>2418000</v>
      </c>
      <c r="L33" s="412">
        <v>16296000</v>
      </c>
      <c r="M33" s="412">
        <v>3670000</v>
      </c>
      <c r="N33" s="412">
        <v>0</v>
      </c>
      <c r="O33" s="412">
        <v>0</v>
      </c>
      <c r="P33" s="412">
        <v>75000</v>
      </c>
      <c r="Q33" s="412">
        <v>508000</v>
      </c>
      <c r="R33" s="412">
        <v>8563000</v>
      </c>
      <c r="S33" s="412">
        <v>0</v>
      </c>
      <c r="T33" s="412">
        <v>0</v>
      </c>
      <c r="U33" s="412">
        <v>14381000</v>
      </c>
      <c r="V33" s="412">
        <v>3359000</v>
      </c>
      <c r="W33" s="412">
        <v>6402000</v>
      </c>
      <c r="X33" s="412">
        <v>0</v>
      </c>
      <c r="Y33" s="429"/>
    </row>
    <row r="34" spans="1:25" ht="19.5" customHeight="1">
      <c r="A34" s="403" t="s">
        <v>333</v>
      </c>
      <c r="B34" s="413">
        <v>5000000</v>
      </c>
      <c r="C34" s="413">
        <v>0</v>
      </c>
      <c r="D34" s="413">
        <v>0</v>
      </c>
      <c r="E34" s="413">
        <v>0</v>
      </c>
      <c r="F34" s="413">
        <v>0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  <c r="N34" s="413">
        <v>0</v>
      </c>
      <c r="O34" s="413">
        <v>0</v>
      </c>
      <c r="P34" s="413">
        <v>0</v>
      </c>
      <c r="Q34" s="413">
        <v>0</v>
      </c>
      <c r="R34" s="413">
        <v>0</v>
      </c>
      <c r="S34" s="413">
        <v>0</v>
      </c>
      <c r="T34" s="413">
        <v>0</v>
      </c>
      <c r="U34" s="413">
        <v>0</v>
      </c>
      <c r="V34" s="413">
        <v>0</v>
      </c>
      <c r="W34" s="413">
        <v>0</v>
      </c>
      <c r="X34" s="413">
        <v>5000000</v>
      </c>
      <c r="Y34" s="416"/>
    </row>
    <row r="35" spans="1:25" s="405" customFormat="1" ht="19.5" customHeight="1">
      <c r="A35" s="404" t="s">
        <v>508</v>
      </c>
      <c r="B35" s="412">
        <v>5000000</v>
      </c>
      <c r="C35" s="412">
        <v>0</v>
      </c>
      <c r="D35" s="412">
        <v>0</v>
      </c>
      <c r="E35" s="412">
        <v>0</v>
      </c>
      <c r="F35" s="412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2">
        <v>0</v>
      </c>
      <c r="O35" s="412">
        <v>0</v>
      </c>
      <c r="P35" s="412">
        <v>0</v>
      </c>
      <c r="Q35" s="412">
        <v>0</v>
      </c>
      <c r="R35" s="412">
        <v>0</v>
      </c>
      <c r="S35" s="412">
        <v>0</v>
      </c>
      <c r="T35" s="412">
        <v>0</v>
      </c>
      <c r="U35" s="412">
        <v>0</v>
      </c>
      <c r="V35" s="412">
        <v>0</v>
      </c>
      <c r="W35" s="412">
        <v>0</v>
      </c>
      <c r="X35" s="412">
        <v>5000000</v>
      </c>
      <c r="Y35" s="429"/>
    </row>
    <row r="36" spans="1:25" ht="19.5" customHeight="1">
      <c r="A36" s="403" t="s">
        <v>961</v>
      </c>
      <c r="B36" s="413">
        <v>57899401</v>
      </c>
      <c r="C36" s="413">
        <v>0</v>
      </c>
      <c r="D36" s="413">
        <v>0</v>
      </c>
      <c r="E36" s="413">
        <v>57899401</v>
      </c>
      <c r="F36" s="413">
        <v>0</v>
      </c>
      <c r="G36" s="413">
        <v>0</v>
      </c>
      <c r="H36" s="413">
        <v>0</v>
      </c>
      <c r="I36" s="413">
        <v>0</v>
      </c>
      <c r="J36" s="413">
        <v>0</v>
      </c>
      <c r="K36" s="413">
        <v>0</v>
      </c>
      <c r="L36" s="413">
        <v>0</v>
      </c>
      <c r="M36" s="413">
        <v>0</v>
      </c>
      <c r="N36" s="413">
        <v>0</v>
      </c>
      <c r="O36" s="413">
        <v>0</v>
      </c>
      <c r="P36" s="413">
        <v>0</v>
      </c>
      <c r="Q36" s="413">
        <v>0</v>
      </c>
      <c r="R36" s="413">
        <v>0</v>
      </c>
      <c r="S36" s="413">
        <v>0</v>
      </c>
      <c r="T36" s="413">
        <v>0</v>
      </c>
      <c r="U36" s="413">
        <v>0</v>
      </c>
      <c r="V36" s="413">
        <v>0</v>
      </c>
      <c r="W36" s="413">
        <v>0</v>
      </c>
      <c r="X36" s="413">
        <v>0</v>
      </c>
      <c r="Y36" s="416"/>
    </row>
    <row r="37" spans="1:25" ht="19.5" customHeight="1">
      <c r="A37" s="403" t="s">
        <v>962</v>
      </c>
      <c r="B37" s="413">
        <f>SUM(B36)</f>
        <v>57899401</v>
      </c>
      <c r="C37" s="413">
        <f>SUM(C36)</f>
        <v>0</v>
      </c>
      <c r="D37" s="413">
        <f>SUM(D36)</f>
        <v>0</v>
      </c>
      <c r="E37" s="413">
        <f>SUM(E36)</f>
        <v>57899401</v>
      </c>
      <c r="F37" s="413">
        <v>0</v>
      </c>
      <c r="G37" s="413">
        <v>0</v>
      </c>
      <c r="H37" s="413">
        <v>0</v>
      </c>
      <c r="I37" s="413">
        <v>0</v>
      </c>
      <c r="J37" s="413">
        <v>0</v>
      </c>
      <c r="K37" s="413">
        <v>0</v>
      </c>
      <c r="L37" s="413">
        <v>0</v>
      </c>
      <c r="M37" s="413">
        <v>0</v>
      </c>
      <c r="N37" s="413">
        <v>0</v>
      </c>
      <c r="O37" s="413">
        <v>0</v>
      </c>
      <c r="P37" s="413">
        <v>0</v>
      </c>
      <c r="Q37" s="413">
        <v>0</v>
      </c>
      <c r="R37" s="413">
        <v>0</v>
      </c>
      <c r="S37" s="413">
        <v>0</v>
      </c>
      <c r="T37" s="413">
        <v>0</v>
      </c>
      <c r="U37" s="413">
        <v>0</v>
      </c>
      <c r="V37" s="413">
        <v>0</v>
      </c>
      <c r="W37" s="413">
        <v>0</v>
      </c>
      <c r="X37" s="413">
        <v>0</v>
      </c>
      <c r="Y37" s="416"/>
    </row>
    <row r="38" spans="1:25" ht="19.5" customHeight="1">
      <c r="A38" s="403" t="s">
        <v>310</v>
      </c>
      <c r="B38" s="413">
        <v>8766576</v>
      </c>
      <c r="C38" s="413">
        <v>8226576</v>
      </c>
      <c r="D38" s="413">
        <v>0</v>
      </c>
      <c r="E38" s="413">
        <v>0</v>
      </c>
      <c r="F38" s="413">
        <v>0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0</v>
      </c>
      <c r="M38" s="413">
        <v>0</v>
      </c>
      <c r="N38" s="413">
        <v>430000</v>
      </c>
      <c r="O38" s="413">
        <v>110000</v>
      </c>
      <c r="P38" s="413">
        <v>0</v>
      </c>
      <c r="Q38" s="413">
        <v>0</v>
      </c>
      <c r="R38" s="413">
        <v>0</v>
      </c>
      <c r="S38" s="413">
        <v>0</v>
      </c>
      <c r="T38" s="413">
        <v>0</v>
      </c>
      <c r="U38" s="413">
        <v>0</v>
      </c>
      <c r="V38" s="413">
        <v>0</v>
      </c>
      <c r="W38" s="413">
        <v>0</v>
      </c>
      <c r="X38" s="413">
        <v>0</v>
      </c>
      <c r="Y38" s="416"/>
    </row>
    <row r="39" spans="1:25" ht="19.5" customHeight="1">
      <c r="A39" s="403" t="s">
        <v>338</v>
      </c>
      <c r="B39" s="413">
        <v>13000000</v>
      </c>
      <c r="C39" s="413">
        <v>0</v>
      </c>
      <c r="D39" s="413">
        <v>0</v>
      </c>
      <c r="E39" s="413">
        <v>0</v>
      </c>
      <c r="F39" s="413">
        <v>0</v>
      </c>
      <c r="G39" s="413">
        <v>0</v>
      </c>
      <c r="H39" s="413">
        <v>0</v>
      </c>
      <c r="I39" s="413">
        <v>0</v>
      </c>
      <c r="J39" s="413">
        <v>0</v>
      </c>
      <c r="K39" s="413">
        <v>0</v>
      </c>
      <c r="L39" s="413">
        <v>0</v>
      </c>
      <c r="M39" s="413">
        <v>0</v>
      </c>
      <c r="N39" s="413">
        <v>0</v>
      </c>
      <c r="O39" s="413">
        <v>0</v>
      </c>
      <c r="P39" s="413">
        <v>0</v>
      </c>
      <c r="Q39" s="413">
        <v>0</v>
      </c>
      <c r="R39" s="413">
        <v>0</v>
      </c>
      <c r="S39" s="413">
        <v>13000000</v>
      </c>
      <c r="T39" s="413">
        <v>0</v>
      </c>
      <c r="U39" s="413">
        <v>0</v>
      </c>
      <c r="V39" s="413">
        <v>0</v>
      </c>
      <c r="W39" s="413">
        <v>0</v>
      </c>
      <c r="X39" s="413">
        <v>0</v>
      </c>
      <c r="Y39" s="416"/>
    </row>
    <row r="40" spans="1:25" ht="19.5" customHeight="1">
      <c r="A40" s="403" t="s">
        <v>509</v>
      </c>
      <c r="B40" s="413">
        <v>5899968</v>
      </c>
      <c r="C40" s="413">
        <v>5899968</v>
      </c>
      <c r="D40" s="413">
        <v>0</v>
      </c>
      <c r="E40" s="413">
        <v>0</v>
      </c>
      <c r="F40" s="413">
        <v>0</v>
      </c>
      <c r="G40" s="413">
        <v>0</v>
      </c>
      <c r="H40" s="413">
        <v>0</v>
      </c>
      <c r="I40" s="413">
        <v>0</v>
      </c>
      <c r="J40" s="413">
        <v>0</v>
      </c>
      <c r="K40" s="413">
        <v>0</v>
      </c>
      <c r="L40" s="413">
        <v>0</v>
      </c>
      <c r="M40" s="413">
        <v>0</v>
      </c>
      <c r="N40" s="413">
        <v>0</v>
      </c>
      <c r="O40" s="413">
        <v>0</v>
      </c>
      <c r="P40" s="413">
        <v>0</v>
      </c>
      <c r="Q40" s="413">
        <v>0</v>
      </c>
      <c r="R40" s="413">
        <v>0</v>
      </c>
      <c r="S40" s="413">
        <v>0</v>
      </c>
      <c r="T40" s="413">
        <v>0</v>
      </c>
      <c r="U40" s="413">
        <v>0</v>
      </c>
      <c r="V40" s="413">
        <v>0</v>
      </c>
      <c r="W40" s="413">
        <v>0</v>
      </c>
      <c r="X40" s="413">
        <v>0</v>
      </c>
      <c r="Y40" s="416"/>
    </row>
    <row r="41" spans="1:25" s="405" customFormat="1" ht="19.5" customHeight="1">
      <c r="A41" s="404" t="s">
        <v>561</v>
      </c>
      <c r="B41" s="412">
        <f>B37+B38+B39+B40</f>
        <v>85565945</v>
      </c>
      <c r="C41" s="412">
        <f>C37+C38+C39+C40</f>
        <v>14126544</v>
      </c>
      <c r="D41" s="412">
        <v>0</v>
      </c>
      <c r="E41" s="412">
        <v>57884369</v>
      </c>
      <c r="F41" s="412">
        <v>0</v>
      </c>
      <c r="G41" s="412">
        <v>0</v>
      </c>
      <c r="H41" s="412">
        <v>0</v>
      </c>
      <c r="I41" s="412">
        <v>0</v>
      </c>
      <c r="J41" s="412">
        <v>0</v>
      </c>
      <c r="K41" s="412">
        <v>0</v>
      </c>
      <c r="L41" s="412">
        <v>0</v>
      </c>
      <c r="M41" s="412">
        <v>0</v>
      </c>
      <c r="N41" s="412">
        <v>430000</v>
      </c>
      <c r="O41" s="412">
        <v>110000</v>
      </c>
      <c r="P41" s="412">
        <v>0</v>
      </c>
      <c r="Q41" s="412">
        <v>0</v>
      </c>
      <c r="R41" s="412">
        <v>0</v>
      </c>
      <c r="S41" s="412">
        <v>13000000</v>
      </c>
      <c r="T41" s="412">
        <v>0</v>
      </c>
      <c r="U41" s="412">
        <v>0</v>
      </c>
      <c r="V41" s="412">
        <v>0</v>
      </c>
      <c r="W41" s="412">
        <v>0</v>
      </c>
      <c r="X41" s="412">
        <v>0</v>
      </c>
      <c r="Y41" s="429"/>
    </row>
    <row r="42" spans="1:25" ht="19.5" customHeight="1">
      <c r="A42" s="403" t="s">
        <v>339</v>
      </c>
      <c r="B42" s="413">
        <v>123000000</v>
      </c>
      <c r="C42" s="413">
        <v>10000000</v>
      </c>
      <c r="D42" s="413">
        <v>0</v>
      </c>
      <c r="E42" s="413">
        <v>0</v>
      </c>
      <c r="F42" s="413">
        <v>0</v>
      </c>
      <c r="G42" s="413">
        <v>0</v>
      </c>
      <c r="H42" s="413">
        <v>0</v>
      </c>
      <c r="I42" s="413">
        <v>0</v>
      </c>
      <c r="J42" s="413">
        <v>0</v>
      </c>
      <c r="K42" s="413">
        <v>0</v>
      </c>
      <c r="L42" s="413">
        <v>113000000</v>
      </c>
      <c r="M42" s="413">
        <v>0</v>
      </c>
      <c r="N42" s="413">
        <v>0</v>
      </c>
      <c r="O42" s="413">
        <v>0</v>
      </c>
      <c r="P42" s="413">
        <v>0</v>
      </c>
      <c r="Q42" s="413">
        <v>0</v>
      </c>
      <c r="R42" s="413">
        <v>0</v>
      </c>
      <c r="S42" s="413">
        <v>0</v>
      </c>
      <c r="T42" s="413">
        <v>0</v>
      </c>
      <c r="U42" s="413">
        <v>0</v>
      </c>
      <c r="V42" s="413">
        <v>0</v>
      </c>
      <c r="W42" s="413">
        <v>0</v>
      </c>
      <c r="X42" s="413">
        <v>0</v>
      </c>
      <c r="Y42" s="416"/>
    </row>
    <row r="43" spans="1:25" ht="19.5" customHeight="1">
      <c r="A43" s="403" t="s">
        <v>120</v>
      </c>
      <c r="B43" s="413">
        <v>2480000</v>
      </c>
      <c r="C43" s="413">
        <v>2480000</v>
      </c>
      <c r="D43" s="413">
        <v>0</v>
      </c>
      <c r="E43" s="413">
        <v>0</v>
      </c>
      <c r="F43" s="413">
        <v>0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0</v>
      </c>
      <c r="M43" s="413">
        <v>0</v>
      </c>
      <c r="N43" s="413">
        <v>0</v>
      </c>
      <c r="O43" s="413">
        <v>0</v>
      </c>
      <c r="P43" s="413">
        <v>0</v>
      </c>
      <c r="Q43" s="413">
        <v>0</v>
      </c>
      <c r="R43" s="413">
        <v>0</v>
      </c>
      <c r="S43" s="413">
        <v>0</v>
      </c>
      <c r="T43" s="413">
        <v>0</v>
      </c>
      <c r="U43" s="413">
        <v>0</v>
      </c>
      <c r="V43" s="413">
        <v>0</v>
      </c>
      <c r="W43" s="413">
        <v>0</v>
      </c>
      <c r="X43" s="413">
        <v>0</v>
      </c>
      <c r="Y43" s="416"/>
    </row>
    <row r="44" spans="1:25" ht="19.5" customHeight="1">
      <c r="A44" s="403" t="s">
        <v>122</v>
      </c>
      <c r="B44" s="413">
        <v>2738000</v>
      </c>
      <c r="C44" s="413">
        <v>0</v>
      </c>
      <c r="D44" s="413">
        <v>0</v>
      </c>
      <c r="E44" s="413">
        <v>0</v>
      </c>
      <c r="F44" s="413">
        <v>0</v>
      </c>
      <c r="G44" s="413">
        <v>0</v>
      </c>
      <c r="H44" s="413">
        <v>0</v>
      </c>
      <c r="I44" s="413">
        <v>0</v>
      </c>
      <c r="J44" s="413">
        <v>0</v>
      </c>
      <c r="K44" s="413">
        <v>1200000</v>
      </c>
      <c r="L44" s="413">
        <v>1287000</v>
      </c>
      <c r="M44" s="413">
        <v>0</v>
      </c>
      <c r="N44" s="413">
        <v>0</v>
      </c>
      <c r="O44" s="413">
        <v>0</v>
      </c>
      <c r="P44" s="413">
        <v>51000</v>
      </c>
      <c r="Q44" s="413">
        <v>0</v>
      </c>
      <c r="R44" s="413">
        <v>0</v>
      </c>
      <c r="S44" s="413">
        <v>0</v>
      </c>
      <c r="T44" s="413">
        <v>0</v>
      </c>
      <c r="U44" s="413">
        <v>0</v>
      </c>
      <c r="V44" s="413">
        <v>200000</v>
      </c>
      <c r="W44" s="413">
        <v>0</v>
      </c>
      <c r="X44" s="413">
        <v>0</v>
      </c>
      <c r="Y44" s="416"/>
    </row>
    <row r="45" spans="1:25" ht="19.5" customHeight="1">
      <c r="A45" s="403" t="s">
        <v>128</v>
      </c>
      <c r="B45" s="413">
        <v>29216000</v>
      </c>
      <c r="C45" s="413">
        <v>670000</v>
      </c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324000</v>
      </c>
      <c r="L45" s="413">
        <v>28168000</v>
      </c>
      <c r="M45" s="413">
        <v>0</v>
      </c>
      <c r="N45" s="413">
        <v>0</v>
      </c>
      <c r="O45" s="413">
        <v>0</v>
      </c>
      <c r="P45" s="413">
        <v>0</v>
      </c>
      <c r="Q45" s="413">
        <v>0</v>
      </c>
      <c r="R45" s="413">
        <v>0</v>
      </c>
      <c r="S45" s="413">
        <v>0</v>
      </c>
      <c r="T45" s="413">
        <v>0</v>
      </c>
      <c r="U45" s="413">
        <v>0</v>
      </c>
      <c r="V45" s="413">
        <v>54000</v>
      </c>
      <c r="W45" s="413">
        <v>0</v>
      </c>
      <c r="X45" s="413">
        <v>0</v>
      </c>
      <c r="Y45" s="416"/>
    </row>
    <row r="46" spans="1:25" s="405" customFormat="1" ht="19.5" customHeight="1">
      <c r="A46" s="404" t="s">
        <v>554</v>
      </c>
      <c r="B46" s="412">
        <v>157434000</v>
      </c>
      <c r="C46" s="412">
        <v>13150000</v>
      </c>
      <c r="D46" s="412">
        <v>0</v>
      </c>
      <c r="E46" s="412">
        <v>0</v>
      </c>
      <c r="F46" s="412">
        <v>0</v>
      </c>
      <c r="G46" s="412">
        <v>0</v>
      </c>
      <c r="H46" s="412">
        <v>0</v>
      </c>
      <c r="I46" s="412">
        <v>0</v>
      </c>
      <c r="J46" s="412">
        <v>0</v>
      </c>
      <c r="K46" s="412">
        <v>1524000</v>
      </c>
      <c r="L46" s="412">
        <v>142455000</v>
      </c>
      <c r="M46" s="412">
        <v>0</v>
      </c>
      <c r="N46" s="412">
        <v>0</v>
      </c>
      <c r="O46" s="412">
        <v>0</v>
      </c>
      <c r="P46" s="412">
        <v>51000</v>
      </c>
      <c r="Q46" s="412">
        <v>0</v>
      </c>
      <c r="R46" s="412">
        <v>0</v>
      </c>
      <c r="S46" s="412">
        <v>0</v>
      </c>
      <c r="T46" s="412">
        <v>0</v>
      </c>
      <c r="U46" s="412">
        <v>0</v>
      </c>
      <c r="V46" s="412">
        <v>254000</v>
      </c>
      <c r="W46" s="412">
        <v>0</v>
      </c>
      <c r="X46" s="412">
        <v>0</v>
      </c>
      <c r="Y46" s="429"/>
    </row>
    <row r="47" spans="1:25" ht="19.5" customHeight="1">
      <c r="A47" s="403" t="s">
        <v>131</v>
      </c>
      <c r="B47" s="413">
        <v>81137000</v>
      </c>
      <c r="C47" s="413">
        <v>33000000</v>
      </c>
      <c r="D47" s="413">
        <v>0</v>
      </c>
      <c r="E47" s="413">
        <v>0</v>
      </c>
      <c r="F47" s="413">
        <v>0</v>
      </c>
      <c r="G47" s="413">
        <v>19750000</v>
      </c>
      <c r="H47" s="413">
        <v>0</v>
      </c>
      <c r="I47" s="413">
        <v>14387000</v>
      </c>
      <c r="J47" s="413">
        <v>0</v>
      </c>
      <c r="K47" s="413">
        <v>0</v>
      </c>
      <c r="L47" s="413">
        <v>11000000</v>
      </c>
      <c r="M47" s="413">
        <v>0</v>
      </c>
      <c r="N47" s="413">
        <v>0</v>
      </c>
      <c r="O47" s="413">
        <v>0</v>
      </c>
      <c r="P47" s="413">
        <v>0</v>
      </c>
      <c r="Q47" s="413">
        <v>0</v>
      </c>
      <c r="R47" s="413">
        <v>0</v>
      </c>
      <c r="S47" s="413">
        <v>0</v>
      </c>
      <c r="T47" s="413">
        <v>3000000</v>
      </c>
      <c r="U47" s="413">
        <v>0</v>
      </c>
      <c r="V47" s="413">
        <v>0</v>
      </c>
      <c r="W47" s="413">
        <v>0</v>
      </c>
      <c r="X47" s="413">
        <v>0</v>
      </c>
      <c r="Y47" s="416"/>
    </row>
    <row r="48" spans="1:25" ht="19.5" customHeight="1">
      <c r="A48" s="403" t="s">
        <v>137</v>
      </c>
      <c r="B48" s="413">
        <v>21905000</v>
      </c>
      <c r="C48" s="413">
        <v>8910000</v>
      </c>
      <c r="D48" s="413">
        <v>0</v>
      </c>
      <c r="E48" s="413">
        <v>0</v>
      </c>
      <c r="F48" s="413">
        <v>0</v>
      </c>
      <c r="G48" s="413">
        <v>5330000</v>
      </c>
      <c r="H48" s="413">
        <v>0</v>
      </c>
      <c r="I48" s="413">
        <v>3885000</v>
      </c>
      <c r="J48" s="413">
        <v>0</v>
      </c>
      <c r="K48" s="413">
        <v>0</v>
      </c>
      <c r="L48" s="413">
        <v>2970000</v>
      </c>
      <c r="M48" s="413">
        <v>0</v>
      </c>
      <c r="N48" s="413">
        <v>0</v>
      </c>
      <c r="O48" s="413">
        <v>0</v>
      </c>
      <c r="P48" s="413">
        <v>0</v>
      </c>
      <c r="Q48" s="413">
        <v>0</v>
      </c>
      <c r="R48" s="413">
        <v>0</v>
      </c>
      <c r="S48" s="413">
        <v>0</v>
      </c>
      <c r="T48" s="413">
        <v>810000</v>
      </c>
      <c r="U48" s="413">
        <v>0</v>
      </c>
      <c r="V48" s="413">
        <v>0</v>
      </c>
      <c r="W48" s="413">
        <v>0</v>
      </c>
      <c r="X48" s="413">
        <v>0</v>
      </c>
      <c r="Y48" s="416"/>
    </row>
    <row r="49" spans="1:25" s="405" customFormat="1" ht="19.5" customHeight="1">
      <c r="A49" s="404" t="s">
        <v>562</v>
      </c>
      <c r="B49" s="412">
        <v>103042000</v>
      </c>
      <c r="C49" s="412">
        <v>41910000</v>
      </c>
      <c r="D49" s="412">
        <v>0</v>
      </c>
      <c r="E49" s="412">
        <v>0</v>
      </c>
      <c r="F49" s="412">
        <v>0</v>
      </c>
      <c r="G49" s="412">
        <v>25080000</v>
      </c>
      <c r="H49" s="412">
        <v>0</v>
      </c>
      <c r="I49" s="412">
        <v>18272000</v>
      </c>
      <c r="J49" s="412">
        <v>0</v>
      </c>
      <c r="K49" s="412">
        <v>0</v>
      </c>
      <c r="L49" s="412">
        <v>13970000</v>
      </c>
      <c r="M49" s="412">
        <v>0</v>
      </c>
      <c r="N49" s="412">
        <v>0</v>
      </c>
      <c r="O49" s="412">
        <v>0</v>
      </c>
      <c r="P49" s="412">
        <v>0</v>
      </c>
      <c r="Q49" s="412">
        <v>0</v>
      </c>
      <c r="R49" s="412">
        <v>0</v>
      </c>
      <c r="S49" s="412">
        <v>0</v>
      </c>
      <c r="T49" s="412">
        <v>3810000</v>
      </c>
      <c r="U49" s="412">
        <v>0</v>
      </c>
      <c r="V49" s="412">
        <v>0</v>
      </c>
      <c r="W49" s="412">
        <v>0</v>
      </c>
      <c r="X49" s="412">
        <v>0</v>
      </c>
      <c r="Y49" s="429"/>
    </row>
    <row r="50" spans="1:25" s="405" customFormat="1" ht="19.5" customHeight="1">
      <c r="A50" s="404" t="s">
        <v>545</v>
      </c>
      <c r="B50" s="412">
        <f>B13+B14+B33+B41+B46+B49+B34</f>
        <v>481436945</v>
      </c>
      <c r="C50" s="412">
        <f>C13+C14+C33+C41+C46+C49+C34</f>
        <v>112190544</v>
      </c>
      <c r="D50" s="412">
        <v>1118000</v>
      </c>
      <c r="E50" s="412">
        <v>57884369</v>
      </c>
      <c r="F50" s="412">
        <v>265000</v>
      </c>
      <c r="G50" s="412">
        <v>25080000</v>
      </c>
      <c r="H50" s="412">
        <v>8890000</v>
      </c>
      <c r="I50" s="412">
        <v>18272000</v>
      </c>
      <c r="J50" s="412">
        <v>4470000</v>
      </c>
      <c r="K50" s="412">
        <v>8346000</v>
      </c>
      <c r="L50" s="412">
        <v>175087000</v>
      </c>
      <c r="M50" s="412">
        <v>3670000</v>
      </c>
      <c r="N50" s="412">
        <v>430000</v>
      </c>
      <c r="O50" s="412">
        <v>110000</v>
      </c>
      <c r="P50" s="412">
        <v>126000</v>
      </c>
      <c r="Q50" s="412">
        <v>508000</v>
      </c>
      <c r="R50" s="412">
        <v>9571000</v>
      </c>
      <c r="S50" s="412">
        <v>13000000</v>
      </c>
      <c r="T50" s="412">
        <v>3810000</v>
      </c>
      <c r="U50" s="412">
        <v>14381000</v>
      </c>
      <c r="V50" s="412">
        <v>11884000</v>
      </c>
      <c r="W50" s="412">
        <v>7329000</v>
      </c>
      <c r="X50" s="412">
        <v>5000000</v>
      </c>
      <c r="Y50" s="429"/>
    </row>
    <row r="51" spans="2:25" ht="12.75"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</row>
    <row r="52" spans="2:25" ht="12.75"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</row>
    <row r="53" spans="2:25" ht="12.75"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47.8515625" style="398" customWidth="1"/>
    <col min="2" max="2" width="23.28125" style="398" customWidth="1"/>
    <col min="3" max="3" width="28.8515625" style="398" customWidth="1"/>
    <col min="4" max="4" width="21.28125" style="398" customWidth="1"/>
    <col min="5" max="16384" width="9.140625" style="398" customWidth="1"/>
  </cols>
  <sheetData>
    <row r="1" spans="1:4" ht="15">
      <c r="A1" s="396" t="s">
        <v>946</v>
      </c>
      <c r="B1" s="397"/>
      <c r="C1" s="397"/>
      <c r="D1" s="397"/>
    </row>
    <row r="2" spans="1:4" ht="15">
      <c r="A2" s="399" t="s">
        <v>963</v>
      </c>
      <c r="B2" s="397"/>
      <c r="C2" s="397"/>
      <c r="D2" s="400" t="s">
        <v>544</v>
      </c>
    </row>
    <row r="4" spans="1:4" s="411" customFormat="1" ht="90" customHeight="1">
      <c r="A4" s="401" t="s">
        <v>445</v>
      </c>
      <c r="B4" s="401" t="s">
        <v>3</v>
      </c>
      <c r="C4" s="401" t="s">
        <v>470</v>
      </c>
      <c r="D4" s="401" t="s">
        <v>536</v>
      </c>
    </row>
    <row r="5" spans="1:4" ht="24.75" customHeight="1">
      <c r="A5" s="430" t="s">
        <v>16</v>
      </c>
      <c r="B5" s="431">
        <v>35816000</v>
      </c>
      <c r="C5" s="431">
        <v>33175000</v>
      </c>
      <c r="D5" s="431">
        <v>2641000</v>
      </c>
    </row>
    <row r="6" spans="1:4" ht="24.75" customHeight="1">
      <c r="A6" s="430" t="s">
        <v>18</v>
      </c>
      <c r="B6" s="431">
        <v>250000</v>
      </c>
      <c r="C6" s="431">
        <v>250000</v>
      </c>
      <c r="D6" s="431">
        <v>0</v>
      </c>
    </row>
    <row r="7" spans="1:4" ht="24.75" customHeight="1">
      <c r="A7" s="430" t="s">
        <v>32</v>
      </c>
      <c r="B7" s="431">
        <v>350000</v>
      </c>
      <c r="C7" s="431">
        <v>350000</v>
      </c>
      <c r="D7" s="431">
        <v>0</v>
      </c>
    </row>
    <row r="8" spans="1:4" s="405" customFormat="1" ht="24.75" customHeight="1">
      <c r="A8" s="404" t="s">
        <v>321</v>
      </c>
      <c r="B8" s="412">
        <v>2057000</v>
      </c>
      <c r="C8" s="412">
        <v>2057000</v>
      </c>
      <c r="D8" s="412">
        <v>0</v>
      </c>
    </row>
    <row r="9" spans="1:4" ht="24.75" customHeight="1">
      <c r="A9" s="430" t="s">
        <v>500</v>
      </c>
      <c r="B9" s="431">
        <v>38473000</v>
      </c>
      <c r="C9" s="431">
        <v>35832000</v>
      </c>
      <c r="D9" s="431">
        <v>2641000</v>
      </c>
    </row>
    <row r="10" spans="1:7" ht="24.75" customHeight="1">
      <c r="A10" s="430" t="s">
        <v>46</v>
      </c>
      <c r="B10" s="431">
        <v>250000</v>
      </c>
      <c r="C10" s="431">
        <v>250000</v>
      </c>
      <c r="D10" s="431">
        <v>0</v>
      </c>
      <c r="G10" s="432"/>
    </row>
    <row r="11" spans="1:4" s="425" customFormat="1" ht="24.75" customHeight="1">
      <c r="A11" s="430" t="s">
        <v>501</v>
      </c>
      <c r="B11" s="431">
        <v>250000</v>
      </c>
      <c r="C11" s="431">
        <v>250000</v>
      </c>
      <c r="D11" s="431">
        <v>0</v>
      </c>
    </row>
    <row r="12" spans="1:4" s="405" customFormat="1" ht="24.75" customHeight="1">
      <c r="A12" s="404" t="s">
        <v>502</v>
      </c>
      <c r="B12" s="412">
        <v>38723000</v>
      </c>
      <c r="C12" s="412">
        <v>36082000</v>
      </c>
      <c r="D12" s="412">
        <v>2641000</v>
      </c>
    </row>
    <row r="13" spans="1:4" s="405" customFormat="1" ht="24.75" customHeight="1">
      <c r="A13" s="433" t="s">
        <v>322</v>
      </c>
      <c r="B13" s="412">
        <v>8957000</v>
      </c>
      <c r="C13" s="412">
        <v>8376000</v>
      </c>
      <c r="D13" s="412">
        <v>581000</v>
      </c>
    </row>
    <row r="14" spans="1:4" ht="24.75" customHeight="1">
      <c r="A14" s="430" t="s">
        <v>51</v>
      </c>
      <c r="B14" s="431">
        <v>200000</v>
      </c>
      <c r="C14" s="431">
        <v>200000</v>
      </c>
      <c r="D14" s="431">
        <v>0</v>
      </c>
    </row>
    <row r="15" spans="1:4" ht="24.75" customHeight="1">
      <c r="A15" s="430" t="s">
        <v>53</v>
      </c>
      <c r="B15" s="431">
        <v>750000</v>
      </c>
      <c r="C15" s="431">
        <v>750000</v>
      </c>
      <c r="D15" s="431">
        <v>0</v>
      </c>
    </row>
    <row r="16" spans="1:4" s="405" customFormat="1" ht="24.75" customHeight="1">
      <c r="A16" s="404" t="s">
        <v>503</v>
      </c>
      <c r="B16" s="412">
        <v>950000</v>
      </c>
      <c r="C16" s="412">
        <v>950000</v>
      </c>
      <c r="D16" s="412">
        <v>0</v>
      </c>
    </row>
    <row r="17" spans="1:4" ht="24.75" customHeight="1">
      <c r="A17" s="430" t="s">
        <v>58</v>
      </c>
      <c r="B17" s="431">
        <v>350000</v>
      </c>
      <c r="C17" s="431">
        <v>350000</v>
      </c>
      <c r="D17" s="431">
        <v>0</v>
      </c>
    </row>
    <row r="18" spans="1:4" ht="24.75" customHeight="1">
      <c r="A18" s="430" t="s">
        <v>504</v>
      </c>
      <c r="B18" s="431">
        <v>350000</v>
      </c>
      <c r="C18" s="431">
        <v>350000</v>
      </c>
      <c r="D18" s="431">
        <v>0</v>
      </c>
    </row>
    <row r="19" spans="1:4" ht="24.75" customHeight="1">
      <c r="A19" s="430" t="s">
        <v>68</v>
      </c>
      <c r="B19" s="431">
        <v>700000</v>
      </c>
      <c r="C19" s="431">
        <v>700000</v>
      </c>
      <c r="D19" s="431">
        <v>0</v>
      </c>
    </row>
    <row r="20" spans="1:4" ht="24.75" customHeight="1">
      <c r="A20" s="430" t="s">
        <v>71</v>
      </c>
      <c r="B20" s="431">
        <v>1600000</v>
      </c>
      <c r="C20" s="431">
        <v>1600000</v>
      </c>
      <c r="D20" s="431">
        <v>0</v>
      </c>
    </row>
    <row r="21" spans="1:4" ht="24.75" customHeight="1">
      <c r="A21" s="430" t="s">
        <v>325</v>
      </c>
      <c r="B21" s="431">
        <v>850000</v>
      </c>
      <c r="C21" s="431">
        <v>850000</v>
      </c>
      <c r="D21" s="431">
        <v>0</v>
      </c>
    </row>
    <row r="22" spans="1:4" s="405" customFormat="1" ht="24.75" customHeight="1">
      <c r="A22" s="404" t="s">
        <v>505</v>
      </c>
      <c r="B22" s="412">
        <v>3150000</v>
      </c>
      <c r="C22" s="412">
        <v>3150000</v>
      </c>
      <c r="D22" s="412">
        <v>0</v>
      </c>
    </row>
    <row r="23" spans="1:4" ht="24.75" customHeight="1">
      <c r="A23" s="430" t="s">
        <v>75</v>
      </c>
      <c r="B23" s="431">
        <v>250000</v>
      </c>
      <c r="C23" s="431">
        <v>250000</v>
      </c>
      <c r="D23" s="431">
        <v>0</v>
      </c>
    </row>
    <row r="24" spans="1:4" ht="24.75" customHeight="1">
      <c r="A24" s="430" t="s">
        <v>535</v>
      </c>
      <c r="B24" s="431">
        <v>250000</v>
      </c>
      <c r="C24" s="431">
        <v>250000</v>
      </c>
      <c r="D24" s="431">
        <v>0</v>
      </c>
    </row>
    <row r="25" spans="1:4" ht="24.75" customHeight="1">
      <c r="A25" s="430" t="s">
        <v>80</v>
      </c>
      <c r="B25" s="431">
        <v>980000</v>
      </c>
      <c r="C25" s="431">
        <v>980000</v>
      </c>
      <c r="D25" s="431">
        <v>0</v>
      </c>
    </row>
    <row r="26" spans="1:4" ht="24.75" customHeight="1">
      <c r="A26" s="430" t="s">
        <v>506</v>
      </c>
      <c r="B26" s="431">
        <v>980000</v>
      </c>
      <c r="C26" s="431">
        <v>980000</v>
      </c>
      <c r="D26" s="431">
        <v>0</v>
      </c>
    </row>
    <row r="27" spans="1:4" s="405" customFormat="1" ht="24.75" customHeight="1">
      <c r="A27" s="404" t="s">
        <v>507</v>
      </c>
      <c r="B27" s="412">
        <v>5680000</v>
      </c>
      <c r="C27" s="412">
        <v>5680000</v>
      </c>
      <c r="D27" s="412">
        <v>0</v>
      </c>
    </row>
    <row r="28" spans="1:4" s="405" customFormat="1" ht="24.75" customHeight="1">
      <c r="A28" s="404" t="s">
        <v>545</v>
      </c>
      <c r="B28" s="412">
        <v>53360000</v>
      </c>
      <c r="C28" s="412">
        <v>50138000</v>
      </c>
      <c r="D28" s="412">
        <v>3222000</v>
      </c>
    </row>
  </sheetData>
  <sheetProtection/>
  <printOptions/>
  <pageMargins left="0.75" right="0.75" top="1" bottom="1" header="0.5" footer="0.5"/>
  <pageSetup horizontalDpi="600" verticalDpi="600" orientation="portrait" paperSize="8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5">
      <selection activeCell="A13" sqref="A13"/>
    </sheetView>
  </sheetViews>
  <sheetFormatPr defaultColWidth="9.140625" defaultRowHeight="15"/>
  <cols>
    <col min="1" max="1" width="70.8515625" style="398" customWidth="1"/>
    <col min="2" max="2" width="17.00390625" style="425" customWidth="1"/>
    <col min="3" max="5" width="20.7109375" style="398" customWidth="1"/>
    <col min="6" max="16384" width="9.140625" style="398" customWidth="1"/>
  </cols>
  <sheetData>
    <row r="1" spans="1:6" ht="15">
      <c r="A1" s="382" t="s">
        <v>949</v>
      </c>
      <c r="B1" s="406"/>
      <c r="C1" s="407"/>
      <c r="E1" s="407"/>
      <c r="F1" s="407"/>
    </row>
    <row r="2" spans="1:6" ht="15">
      <c r="A2" s="382" t="s">
        <v>957</v>
      </c>
      <c r="B2" s="406"/>
      <c r="C2" s="407"/>
      <c r="E2" s="407"/>
      <c r="F2" s="407"/>
    </row>
    <row r="3" spans="2:6" ht="15">
      <c r="B3" s="434"/>
      <c r="C3" s="406"/>
      <c r="D3" s="407"/>
      <c r="E3" s="407"/>
      <c r="F3" s="407"/>
    </row>
    <row r="4" spans="2:5" ht="15">
      <c r="B4" s="434"/>
      <c r="C4" s="407"/>
      <c r="E4" s="408" t="s">
        <v>556</v>
      </c>
    </row>
    <row r="6" spans="1:5" s="411" customFormat="1" ht="94.5" customHeight="1">
      <c r="A6" s="409" t="s">
        <v>445</v>
      </c>
      <c r="B6" s="401" t="s">
        <v>3</v>
      </c>
      <c r="C6" s="409" t="s">
        <v>537</v>
      </c>
      <c r="D6" s="409" t="s">
        <v>555</v>
      </c>
      <c r="E6" s="409" t="s">
        <v>551</v>
      </c>
    </row>
    <row r="7" spans="1:5" ht="24.75" customHeight="1">
      <c r="A7" s="403" t="s">
        <v>16</v>
      </c>
      <c r="B7" s="431">
        <v>28261000</v>
      </c>
      <c r="C7" s="413">
        <v>28261000</v>
      </c>
      <c r="D7" s="413">
        <v>0</v>
      </c>
      <c r="E7" s="413">
        <v>0</v>
      </c>
    </row>
    <row r="8" spans="1:5" ht="24.75" customHeight="1">
      <c r="A8" s="403" t="s">
        <v>28</v>
      </c>
      <c r="B8" s="431">
        <v>1680000</v>
      </c>
      <c r="C8" s="413">
        <v>1680000</v>
      </c>
      <c r="D8" s="413">
        <v>0</v>
      </c>
      <c r="E8" s="413">
        <v>0</v>
      </c>
    </row>
    <row r="9" spans="1:5" ht="24.75" customHeight="1">
      <c r="A9" s="403" t="s">
        <v>32</v>
      </c>
      <c r="B9" s="431">
        <v>150000</v>
      </c>
      <c r="C9" s="413">
        <v>150000</v>
      </c>
      <c r="D9" s="413">
        <v>0</v>
      </c>
      <c r="E9" s="413">
        <v>0</v>
      </c>
    </row>
    <row r="10" spans="1:5" ht="24.75" customHeight="1">
      <c r="A10" s="403" t="s">
        <v>321</v>
      </c>
      <c r="B10" s="431">
        <v>156000</v>
      </c>
      <c r="C10" s="413">
        <v>156000</v>
      </c>
      <c r="D10" s="413">
        <v>0</v>
      </c>
      <c r="E10" s="413">
        <v>0</v>
      </c>
    </row>
    <row r="11" spans="1:5" s="405" customFormat="1" ht="24.75" customHeight="1">
      <c r="A11" s="404" t="s">
        <v>500</v>
      </c>
      <c r="B11" s="412">
        <v>30247000</v>
      </c>
      <c r="C11" s="412">
        <v>30247000</v>
      </c>
      <c r="D11" s="412">
        <v>0</v>
      </c>
      <c r="E11" s="412">
        <v>0</v>
      </c>
    </row>
    <row r="12" spans="1:5" ht="49.5" customHeight="1">
      <c r="A12" s="435" t="s">
        <v>44</v>
      </c>
      <c r="B12" s="431">
        <v>366000</v>
      </c>
      <c r="C12" s="413">
        <v>366000</v>
      </c>
      <c r="D12" s="413">
        <v>0</v>
      </c>
      <c r="E12" s="413">
        <v>0</v>
      </c>
    </row>
    <row r="13" spans="1:5" ht="24.75" customHeight="1">
      <c r="A13" s="403" t="s">
        <v>501</v>
      </c>
      <c r="B13" s="431">
        <v>366000</v>
      </c>
      <c r="C13" s="413">
        <v>366000</v>
      </c>
      <c r="D13" s="413">
        <v>0</v>
      </c>
      <c r="E13" s="413">
        <v>0</v>
      </c>
    </row>
    <row r="14" spans="1:5" s="405" customFormat="1" ht="24.75" customHeight="1">
      <c r="A14" s="404" t="s">
        <v>502</v>
      </c>
      <c r="B14" s="412">
        <v>30613000</v>
      </c>
      <c r="C14" s="412">
        <v>30613000</v>
      </c>
      <c r="D14" s="412">
        <v>0</v>
      </c>
      <c r="E14" s="412">
        <v>0</v>
      </c>
    </row>
    <row r="15" spans="1:5" ht="24.75" customHeight="1">
      <c r="A15" s="403" t="s">
        <v>322</v>
      </c>
      <c r="B15" s="431">
        <v>6861000</v>
      </c>
      <c r="C15" s="413">
        <v>6861000</v>
      </c>
      <c r="D15" s="413">
        <v>0</v>
      </c>
      <c r="E15" s="413">
        <v>0</v>
      </c>
    </row>
    <row r="16" spans="1:5" ht="24.75" customHeight="1">
      <c r="A16" s="403" t="s">
        <v>51</v>
      </c>
      <c r="B16" s="431">
        <v>560000</v>
      </c>
      <c r="C16" s="413">
        <v>400000</v>
      </c>
      <c r="D16" s="413">
        <v>160000</v>
      </c>
      <c r="E16" s="413">
        <v>0</v>
      </c>
    </row>
    <row r="17" spans="1:5" ht="24.75" customHeight="1">
      <c r="A17" s="403" t="s">
        <v>53</v>
      </c>
      <c r="B17" s="431">
        <v>1315000</v>
      </c>
      <c r="C17" s="413">
        <v>90000</v>
      </c>
      <c r="D17" s="413">
        <v>1225000</v>
      </c>
      <c r="E17" s="413">
        <v>0</v>
      </c>
    </row>
    <row r="18" spans="1:5" s="405" customFormat="1" ht="24.75" customHeight="1">
      <c r="A18" s="404" t="s">
        <v>503</v>
      </c>
      <c r="B18" s="412">
        <v>1875000</v>
      </c>
      <c r="C18" s="412">
        <v>490000</v>
      </c>
      <c r="D18" s="412">
        <v>1385000</v>
      </c>
      <c r="E18" s="412">
        <v>0</v>
      </c>
    </row>
    <row r="19" spans="1:5" ht="24.75" customHeight="1">
      <c r="A19" s="403" t="s">
        <v>58</v>
      </c>
      <c r="B19" s="431">
        <v>15000</v>
      </c>
      <c r="C19" s="413">
        <v>0</v>
      </c>
      <c r="D19" s="413">
        <v>15000</v>
      </c>
      <c r="E19" s="413">
        <v>0</v>
      </c>
    </row>
    <row r="20" spans="1:5" ht="24.75" customHeight="1">
      <c r="A20" s="403" t="s">
        <v>60</v>
      </c>
      <c r="B20" s="431">
        <v>180000</v>
      </c>
      <c r="C20" s="413">
        <v>0</v>
      </c>
      <c r="D20" s="413">
        <v>180000</v>
      </c>
      <c r="E20" s="413">
        <v>0</v>
      </c>
    </row>
    <row r="21" spans="1:5" ht="24.75" customHeight="1">
      <c r="A21" s="403" t="s">
        <v>504</v>
      </c>
      <c r="B21" s="431">
        <v>195000</v>
      </c>
      <c r="C21" s="413">
        <v>0</v>
      </c>
      <c r="D21" s="413">
        <v>195000</v>
      </c>
      <c r="E21" s="413">
        <v>0</v>
      </c>
    </row>
    <row r="22" spans="1:5" ht="24.75" customHeight="1">
      <c r="A22" s="403" t="s">
        <v>63</v>
      </c>
      <c r="B22" s="431">
        <v>2036000</v>
      </c>
      <c r="C22" s="413">
        <v>0</v>
      </c>
      <c r="D22" s="413">
        <v>2036000</v>
      </c>
      <c r="E22" s="413">
        <v>0</v>
      </c>
    </row>
    <row r="23" spans="1:5" ht="24.75" customHeight="1">
      <c r="A23" s="403" t="s">
        <v>65</v>
      </c>
      <c r="B23" s="431">
        <v>5972000</v>
      </c>
      <c r="C23" s="413">
        <v>0</v>
      </c>
      <c r="D23" s="413">
        <v>0</v>
      </c>
      <c r="E23" s="413">
        <v>5972000</v>
      </c>
    </row>
    <row r="24" spans="1:5" ht="24.75" customHeight="1">
      <c r="A24" s="403" t="s">
        <v>68</v>
      </c>
      <c r="B24" s="431">
        <v>400000</v>
      </c>
      <c r="C24" s="413">
        <v>0</v>
      </c>
      <c r="D24" s="413">
        <v>400000</v>
      </c>
      <c r="E24" s="413">
        <v>0</v>
      </c>
    </row>
    <row r="25" spans="1:5" ht="24.75" customHeight="1">
      <c r="A25" s="403" t="s">
        <v>325</v>
      </c>
      <c r="B25" s="431">
        <v>250000</v>
      </c>
      <c r="C25" s="413">
        <v>0</v>
      </c>
      <c r="D25" s="413">
        <v>250000</v>
      </c>
      <c r="E25" s="413">
        <v>0</v>
      </c>
    </row>
    <row r="26" spans="1:5" s="405" customFormat="1" ht="24.75" customHeight="1">
      <c r="A26" s="404" t="s">
        <v>505</v>
      </c>
      <c r="B26" s="412">
        <v>8658000</v>
      </c>
      <c r="C26" s="412">
        <v>0</v>
      </c>
      <c r="D26" s="412">
        <v>2686000</v>
      </c>
      <c r="E26" s="412">
        <v>5972000</v>
      </c>
    </row>
    <row r="27" spans="1:5" ht="24.75" customHeight="1">
      <c r="A27" s="403" t="s">
        <v>75</v>
      </c>
      <c r="B27" s="431">
        <v>50000</v>
      </c>
      <c r="C27" s="413">
        <v>50000</v>
      </c>
      <c r="D27" s="413">
        <v>0</v>
      </c>
      <c r="E27" s="413">
        <v>0</v>
      </c>
    </row>
    <row r="28" spans="1:5" ht="24.75" customHeight="1">
      <c r="A28" s="403" t="s">
        <v>535</v>
      </c>
      <c r="B28" s="431">
        <v>50000</v>
      </c>
      <c r="C28" s="413">
        <v>50000</v>
      </c>
      <c r="D28" s="413">
        <v>0</v>
      </c>
      <c r="E28" s="413">
        <v>0</v>
      </c>
    </row>
    <row r="29" spans="1:5" ht="24.75" customHeight="1">
      <c r="A29" s="403" t="s">
        <v>80</v>
      </c>
      <c r="B29" s="431">
        <v>2861000</v>
      </c>
      <c r="C29" s="413">
        <v>24000</v>
      </c>
      <c r="D29" s="413">
        <v>1225000</v>
      </c>
      <c r="E29" s="413">
        <v>1612000</v>
      </c>
    </row>
    <row r="30" spans="1:5" s="405" customFormat="1" ht="24.75" customHeight="1">
      <c r="A30" s="404" t="s">
        <v>506</v>
      </c>
      <c r="B30" s="412">
        <v>2861000</v>
      </c>
      <c r="C30" s="412">
        <v>24000</v>
      </c>
      <c r="D30" s="412">
        <v>1225000</v>
      </c>
      <c r="E30" s="412">
        <v>1612000</v>
      </c>
    </row>
    <row r="31" spans="1:5" s="405" customFormat="1" ht="24.75" customHeight="1">
      <c r="A31" s="404" t="s">
        <v>507</v>
      </c>
      <c r="B31" s="412">
        <v>13639000</v>
      </c>
      <c r="C31" s="412">
        <v>564000</v>
      </c>
      <c r="D31" s="412">
        <v>5491000</v>
      </c>
      <c r="E31" s="412">
        <v>7584000</v>
      </c>
    </row>
    <row r="32" spans="1:5" ht="24.75" customHeight="1">
      <c r="A32" s="403" t="s">
        <v>122</v>
      </c>
      <c r="B32" s="431">
        <v>100000</v>
      </c>
      <c r="C32" s="413">
        <v>0</v>
      </c>
      <c r="D32" s="413">
        <v>100000</v>
      </c>
      <c r="E32" s="413">
        <v>0</v>
      </c>
    </row>
    <row r="33" spans="1:5" ht="24.75" customHeight="1">
      <c r="A33" s="403" t="s">
        <v>128</v>
      </c>
      <c r="B33" s="431">
        <v>27000</v>
      </c>
      <c r="C33" s="413">
        <v>0</v>
      </c>
      <c r="D33" s="413">
        <v>27000</v>
      </c>
      <c r="E33" s="413">
        <v>0</v>
      </c>
    </row>
    <row r="34" spans="1:5" ht="24.75" customHeight="1">
      <c r="A34" s="403" t="s">
        <v>554</v>
      </c>
      <c r="B34" s="431">
        <v>127000</v>
      </c>
      <c r="C34" s="413">
        <v>0</v>
      </c>
      <c r="D34" s="413">
        <v>127000</v>
      </c>
      <c r="E34" s="413">
        <v>0</v>
      </c>
    </row>
    <row r="35" spans="1:5" s="405" customFormat="1" ht="24.75" customHeight="1">
      <c r="A35" s="404" t="s">
        <v>545</v>
      </c>
      <c r="B35" s="412">
        <v>51240000</v>
      </c>
      <c r="C35" s="412">
        <v>38038000</v>
      </c>
      <c r="D35" s="412">
        <v>5618000</v>
      </c>
      <c r="E35" s="412">
        <v>7584000</v>
      </c>
    </row>
  </sheetData>
  <sheetProtection/>
  <printOptions/>
  <pageMargins left="0.75" right="0.75" top="1" bottom="1" header="0.5" footer="0.5"/>
  <pageSetup horizontalDpi="600" verticalDpi="600" orientation="landscape" paperSize="8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6.8515625" style="398" customWidth="1"/>
    <col min="2" max="2" width="13.8515625" style="416" customWidth="1"/>
    <col min="3" max="3" width="10.8515625" style="416" customWidth="1"/>
    <col min="4" max="4" width="13.7109375" style="416" customWidth="1"/>
    <col min="5" max="16384" width="9.140625" style="398" customWidth="1"/>
  </cols>
  <sheetData>
    <row r="1" spans="1:3" ht="15">
      <c r="A1" s="382" t="s">
        <v>950</v>
      </c>
      <c r="B1" s="414"/>
      <c r="C1" s="415"/>
    </row>
    <row r="2" spans="1:3" ht="15">
      <c r="A2" s="385" t="s">
        <v>964</v>
      </c>
      <c r="B2" s="414"/>
      <c r="C2" s="415"/>
    </row>
    <row r="3" ht="12.75">
      <c r="D3" s="436" t="s">
        <v>539</v>
      </c>
    </row>
    <row r="4" spans="1:4" s="418" customFormat="1" ht="94.5" customHeight="1">
      <c r="A4" s="427" t="s">
        <v>445</v>
      </c>
      <c r="B4" s="417" t="s">
        <v>3</v>
      </c>
      <c r="C4" s="417" t="s">
        <v>473</v>
      </c>
      <c r="D4" s="417" t="s">
        <v>474</v>
      </c>
    </row>
    <row r="5" spans="1:4" ht="19.5" customHeight="1">
      <c r="A5" s="403" t="s">
        <v>165</v>
      </c>
      <c r="B5" s="413">
        <v>1661462</v>
      </c>
      <c r="C5" s="413">
        <v>1661462</v>
      </c>
      <c r="D5" s="413">
        <v>0</v>
      </c>
    </row>
    <row r="6" spans="1:4" ht="19.5" customHeight="1">
      <c r="A6" s="403" t="s">
        <v>167</v>
      </c>
      <c r="B6" s="413">
        <v>93293900</v>
      </c>
      <c r="C6" s="413">
        <v>0</v>
      </c>
      <c r="D6" s="413">
        <v>93293900</v>
      </c>
    </row>
    <row r="7" spans="1:4" ht="19.5" customHeight="1">
      <c r="A7" s="403" t="s">
        <v>567</v>
      </c>
      <c r="B7" s="413">
        <f>SUM(B5:B6)</f>
        <v>94955362</v>
      </c>
      <c r="C7" s="413">
        <v>1661462</v>
      </c>
      <c r="D7" s="413">
        <f>SUM(D5:D6)</f>
        <v>93293900</v>
      </c>
    </row>
    <row r="8" spans="1:4" s="405" customFormat="1" ht="19.5" customHeight="1">
      <c r="A8" s="404" t="s">
        <v>568</v>
      </c>
      <c r="B8" s="412">
        <f>SUM(B7)</f>
        <v>94955362</v>
      </c>
      <c r="C8" s="412">
        <v>1661462</v>
      </c>
      <c r="D8" s="412">
        <f>SUM(D7)</f>
        <v>93293900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0">
      <selection activeCell="D28" sqref="D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13" ht="25.5" customHeight="1">
      <c r="A1" s="454" t="s">
        <v>860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5" ht="23.25" customHeight="1">
      <c r="A2" s="459" t="s">
        <v>437</v>
      </c>
      <c r="B2" s="460"/>
      <c r="C2" s="460"/>
      <c r="D2" s="460"/>
      <c r="E2" s="460"/>
    </row>
    <row r="3" ht="15">
      <c r="A3" s="1"/>
    </row>
    <row r="4" spans="1:5" ht="15">
      <c r="A4" s="1"/>
      <c r="E4" s="101" t="s">
        <v>543</v>
      </c>
    </row>
    <row r="5" spans="1:5" ht="60" customHeight="1">
      <c r="A5" s="3" t="s">
        <v>436</v>
      </c>
      <c r="B5" s="4" t="s">
        <v>438</v>
      </c>
      <c r="C5" s="4" t="s">
        <v>538</v>
      </c>
      <c r="D5" s="4" t="s">
        <v>540</v>
      </c>
      <c r="E5" s="6" t="s">
        <v>0</v>
      </c>
    </row>
    <row r="6" spans="1:5" ht="15" customHeight="1">
      <c r="A6" s="4" t="s">
        <v>410</v>
      </c>
      <c r="B6" s="5"/>
      <c r="C6" s="5">
        <v>2</v>
      </c>
      <c r="D6" s="5"/>
      <c r="E6" s="2">
        <f>SUM(B6:D6)</f>
        <v>2</v>
      </c>
    </row>
    <row r="7" spans="1:5" ht="15" customHeight="1">
      <c r="A7" s="4" t="s">
        <v>411</v>
      </c>
      <c r="B7" s="5"/>
      <c r="C7" s="5">
        <v>4</v>
      </c>
      <c r="D7" s="5"/>
      <c r="E7" s="2">
        <f aca="true" t="shared" si="0" ref="E7:E27">SUM(B7:D7)</f>
        <v>4</v>
      </c>
    </row>
    <row r="8" spans="1:5" ht="15" customHeight="1">
      <c r="A8" s="4" t="s">
        <v>412</v>
      </c>
      <c r="B8" s="5"/>
      <c r="C8" s="5">
        <v>5</v>
      </c>
      <c r="D8" s="5"/>
      <c r="E8" s="2">
        <f t="shared" si="0"/>
        <v>5</v>
      </c>
    </row>
    <row r="9" spans="1:5" ht="15" customHeight="1">
      <c r="A9" s="4" t="s">
        <v>413</v>
      </c>
      <c r="B9" s="5"/>
      <c r="C9" s="5"/>
      <c r="D9" s="5"/>
      <c r="E9" s="2">
        <f t="shared" si="0"/>
        <v>0</v>
      </c>
    </row>
    <row r="10" spans="1:5" ht="15" customHeight="1">
      <c r="A10" s="3" t="s">
        <v>431</v>
      </c>
      <c r="B10" s="5"/>
      <c r="C10" s="5">
        <f>SUM(C6:C9)</f>
        <v>11</v>
      </c>
      <c r="D10" s="5"/>
      <c r="E10" s="2">
        <f t="shared" si="0"/>
        <v>11</v>
      </c>
    </row>
    <row r="11" spans="1:5" ht="15" customHeight="1">
      <c r="A11" s="4" t="s">
        <v>414</v>
      </c>
      <c r="B11" s="5"/>
      <c r="C11" s="5"/>
      <c r="D11" s="5"/>
      <c r="E11" s="2">
        <f t="shared" si="0"/>
        <v>0</v>
      </c>
    </row>
    <row r="12" spans="1:5" ht="33" customHeight="1">
      <c r="A12" s="4" t="s">
        <v>415</v>
      </c>
      <c r="B12" s="5"/>
      <c r="C12" s="5"/>
      <c r="D12" s="5">
        <v>1</v>
      </c>
      <c r="E12" s="2">
        <f t="shared" si="0"/>
        <v>1</v>
      </c>
    </row>
    <row r="13" spans="1:5" ht="15" customHeight="1">
      <c r="A13" s="4" t="s">
        <v>416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417</v>
      </c>
      <c r="B14" s="5"/>
      <c r="C14" s="5"/>
      <c r="D14" s="5">
        <v>3</v>
      </c>
      <c r="E14" s="2">
        <f t="shared" si="0"/>
        <v>3</v>
      </c>
    </row>
    <row r="15" spans="1:5" ht="15" customHeight="1">
      <c r="A15" s="4" t="s">
        <v>418</v>
      </c>
      <c r="B15" s="5">
        <v>1.75</v>
      </c>
      <c r="C15" s="5"/>
      <c r="D15" s="5"/>
      <c r="E15" s="2">
        <f t="shared" si="0"/>
        <v>1.75</v>
      </c>
    </row>
    <row r="16" spans="1:5" ht="15" customHeight="1">
      <c r="A16" s="4" t="s">
        <v>419</v>
      </c>
      <c r="B16" s="5">
        <v>1</v>
      </c>
      <c r="C16" s="5"/>
      <c r="D16" s="5">
        <v>5</v>
      </c>
      <c r="E16" s="2">
        <f t="shared" si="0"/>
        <v>6</v>
      </c>
    </row>
    <row r="17" spans="1:5" ht="15" customHeight="1">
      <c r="A17" s="4" t="s">
        <v>420</v>
      </c>
      <c r="B17" s="5"/>
      <c r="C17" s="5"/>
      <c r="D17" s="5"/>
      <c r="E17" s="2">
        <f t="shared" si="0"/>
        <v>0</v>
      </c>
    </row>
    <row r="18" spans="1:5" ht="15" customHeight="1">
      <c r="A18" s="3" t="s">
        <v>432</v>
      </c>
      <c r="B18" s="5">
        <f>SUM(B15:B17)</f>
        <v>2.75</v>
      </c>
      <c r="C18" s="5"/>
      <c r="D18" s="5">
        <f>SUM(D12:D16)</f>
        <v>9</v>
      </c>
      <c r="E18" s="2">
        <f t="shared" si="0"/>
        <v>11.75</v>
      </c>
    </row>
    <row r="19" spans="1:5" ht="15" customHeight="1">
      <c r="A19" s="4" t="s">
        <v>421</v>
      </c>
      <c r="B19" s="5">
        <v>4</v>
      </c>
      <c r="C19" s="5"/>
      <c r="D19" s="5"/>
      <c r="E19" s="2">
        <f t="shared" si="0"/>
        <v>4</v>
      </c>
    </row>
    <row r="20" spans="1:5" ht="15" customHeight="1">
      <c r="A20" s="4" t="s">
        <v>422</v>
      </c>
      <c r="B20" s="5"/>
      <c r="C20" s="5"/>
      <c r="D20" s="5"/>
      <c r="E20" s="2">
        <f t="shared" si="0"/>
        <v>0</v>
      </c>
    </row>
    <row r="21" spans="1:5" ht="15" customHeight="1">
      <c r="A21" s="4" t="s">
        <v>423</v>
      </c>
      <c r="B21" s="5"/>
      <c r="C21" s="5"/>
      <c r="D21" s="5"/>
      <c r="E21" s="2">
        <f t="shared" si="0"/>
        <v>0</v>
      </c>
    </row>
    <row r="22" spans="1:5" ht="15" customHeight="1">
      <c r="A22" s="3" t="s">
        <v>433</v>
      </c>
      <c r="B22" s="5">
        <v>4</v>
      </c>
      <c r="C22" s="5"/>
      <c r="D22" s="5"/>
      <c r="E22" s="2">
        <f t="shared" si="0"/>
        <v>4</v>
      </c>
    </row>
    <row r="23" spans="1:5" ht="15" customHeight="1">
      <c r="A23" s="4" t="s">
        <v>424</v>
      </c>
      <c r="B23" s="5">
        <v>1</v>
      </c>
      <c r="C23" s="5"/>
      <c r="D23" s="5"/>
      <c r="E23" s="2">
        <f t="shared" si="0"/>
        <v>1</v>
      </c>
    </row>
    <row r="24" spans="1:5" ht="15" customHeight="1">
      <c r="A24" s="4" t="s">
        <v>425</v>
      </c>
      <c r="B24" s="5">
        <v>5</v>
      </c>
      <c r="C24" s="5"/>
      <c r="D24" s="5"/>
      <c r="E24" s="2">
        <f t="shared" si="0"/>
        <v>5</v>
      </c>
    </row>
    <row r="25" spans="1:5" ht="15" customHeight="1">
      <c r="A25" s="4" t="s">
        <v>426</v>
      </c>
      <c r="B25" s="5">
        <v>1</v>
      </c>
      <c r="C25" s="5"/>
      <c r="D25" s="5"/>
      <c r="E25" s="2">
        <f t="shared" si="0"/>
        <v>1</v>
      </c>
    </row>
    <row r="26" spans="1:5" ht="15" customHeight="1">
      <c r="A26" s="3" t="s">
        <v>434</v>
      </c>
      <c r="B26" s="5">
        <v>7</v>
      </c>
      <c r="C26" s="5"/>
      <c r="D26" s="5"/>
      <c r="E26" s="2">
        <f t="shared" si="0"/>
        <v>7</v>
      </c>
    </row>
    <row r="27" spans="1:5" ht="37.5" customHeight="1">
      <c r="A27" s="3" t="s">
        <v>435</v>
      </c>
      <c r="B27" s="99">
        <f>B18+B22+B26</f>
        <v>13.75</v>
      </c>
      <c r="C27" s="100">
        <v>11</v>
      </c>
      <c r="D27" s="100">
        <v>9</v>
      </c>
      <c r="E27" s="2">
        <f t="shared" si="0"/>
        <v>33.75</v>
      </c>
    </row>
    <row r="28" spans="1:5" ht="30" customHeight="1">
      <c r="A28" s="4" t="s">
        <v>427</v>
      </c>
      <c r="B28" s="5"/>
      <c r="C28" s="5"/>
      <c r="D28" s="5"/>
      <c r="E28" s="2"/>
    </row>
    <row r="29" spans="1:5" ht="32.25" customHeight="1">
      <c r="A29" s="4" t="s">
        <v>428</v>
      </c>
      <c r="B29" s="5"/>
      <c r="C29" s="5"/>
      <c r="D29" s="5"/>
      <c r="E29" s="2"/>
    </row>
    <row r="30" spans="1:5" ht="33.75" customHeight="1">
      <c r="A30" s="4" t="s">
        <v>429</v>
      </c>
      <c r="B30" s="5"/>
      <c r="C30" s="5"/>
      <c r="D30" s="5"/>
      <c r="E30" s="2"/>
    </row>
    <row r="31" spans="1:5" ht="18.75" customHeight="1">
      <c r="A31" s="4" t="s">
        <v>430</v>
      </c>
      <c r="B31" s="5"/>
      <c r="C31" s="5"/>
      <c r="D31" s="5"/>
      <c r="E31" s="2"/>
    </row>
    <row r="32" spans="1:5" ht="33" customHeight="1">
      <c r="A32" s="3" t="s">
        <v>5</v>
      </c>
      <c r="B32" s="5"/>
      <c r="C32" s="5"/>
      <c r="D32" s="5"/>
      <c r="E32" s="2"/>
    </row>
    <row r="33" spans="1:4" ht="15">
      <c r="A33" s="456"/>
      <c r="B33" s="457"/>
      <c r="C33" s="457"/>
      <c r="D33" s="457"/>
    </row>
    <row r="34" spans="1:4" ht="15">
      <c r="A34" s="458"/>
      <c r="B34" s="457"/>
      <c r="C34" s="457"/>
      <c r="D34" s="457"/>
    </row>
  </sheetData>
  <sheetProtection/>
  <mergeCells count="4">
    <mergeCell ref="A33:D33"/>
    <mergeCell ref="A34:D34"/>
    <mergeCell ref="A2:E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65"/>
  <sheetViews>
    <sheetView zoomScalePageLayoutView="0" workbookViewId="0" topLeftCell="A7">
      <selection activeCell="H11" sqref="H1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157" customFormat="1" ht="21.75" customHeight="1">
      <c r="A1" s="155" t="s">
        <v>861</v>
      </c>
      <c r="B1" s="156"/>
      <c r="C1" s="156"/>
      <c r="D1" s="156"/>
      <c r="E1" s="156"/>
      <c r="F1" s="156"/>
    </row>
    <row r="2" spans="1:6" ht="26.25" customHeight="1">
      <c r="A2" s="461" t="s">
        <v>862</v>
      </c>
      <c r="B2" s="462"/>
      <c r="C2" s="462"/>
      <c r="D2" s="462"/>
      <c r="E2" s="462"/>
      <c r="F2" s="462"/>
    </row>
    <row r="3" ht="15">
      <c r="F3" s="101" t="s">
        <v>590</v>
      </c>
    </row>
    <row r="4" spans="1:6" ht="60">
      <c r="A4" s="159" t="s">
        <v>14</v>
      </c>
      <c r="B4" s="160" t="s">
        <v>15</v>
      </c>
      <c r="C4" s="161" t="s">
        <v>591</v>
      </c>
      <c r="D4" s="161" t="s">
        <v>592</v>
      </c>
      <c r="E4" s="161" t="s">
        <v>593</v>
      </c>
      <c r="F4" s="162" t="s">
        <v>0</v>
      </c>
    </row>
    <row r="5" spans="1:6" ht="15">
      <c r="A5" s="2"/>
      <c r="B5" s="2"/>
      <c r="C5" s="7"/>
      <c r="D5" s="7"/>
      <c r="E5" s="7"/>
      <c r="F5" s="7"/>
    </row>
    <row r="6" spans="1:6" ht="15">
      <c r="A6" s="2"/>
      <c r="B6" s="2"/>
      <c r="C6" s="7"/>
      <c r="D6" s="7"/>
      <c r="E6" s="7"/>
      <c r="F6" s="7"/>
    </row>
    <row r="7" spans="1:6" ht="15">
      <c r="A7" s="2"/>
      <c r="B7" s="2"/>
      <c r="C7" s="7"/>
      <c r="D7" s="7"/>
      <c r="E7" s="7"/>
      <c r="F7" s="7"/>
    </row>
    <row r="8" spans="1:6" ht="15">
      <c r="A8" s="2"/>
      <c r="B8" s="2"/>
      <c r="C8" s="7"/>
      <c r="D8" s="7"/>
      <c r="E8" s="7"/>
      <c r="F8" s="7"/>
    </row>
    <row r="9" spans="1:6" ht="15">
      <c r="A9" s="163" t="s">
        <v>117</v>
      </c>
      <c r="B9" s="164" t="s">
        <v>118</v>
      </c>
      <c r="C9" s="7"/>
      <c r="D9" s="7"/>
      <c r="E9" s="7"/>
      <c r="F9" s="7">
        <f>SUM(C9:E9)</f>
        <v>0</v>
      </c>
    </row>
    <row r="10" spans="1:6" ht="15">
      <c r="A10" s="163" t="s">
        <v>594</v>
      </c>
      <c r="B10" s="164" t="s">
        <v>119</v>
      </c>
      <c r="C10" s="7">
        <v>123000000</v>
      </c>
      <c r="D10" s="7"/>
      <c r="E10" s="7"/>
      <c r="F10" s="7">
        <f aca="true" t="shared" si="0" ref="F10:F21">SUM(C10:E10)</f>
        <v>123000000</v>
      </c>
    </row>
    <row r="11" spans="1:6" ht="15">
      <c r="A11" s="165" t="s">
        <v>120</v>
      </c>
      <c r="B11" s="164" t="s">
        <v>121</v>
      </c>
      <c r="C11" s="7">
        <v>2480000</v>
      </c>
      <c r="D11" s="7"/>
      <c r="E11" s="7"/>
      <c r="F11" s="7">
        <f t="shared" si="0"/>
        <v>2480000</v>
      </c>
    </row>
    <row r="12" spans="1:6" ht="15">
      <c r="A12" s="163" t="s">
        <v>122</v>
      </c>
      <c r="B12" s="164" t="s">
        <v>123</v>
      </c>
      <c r="C12" s="7">
        <v>2738000</v>
      </c>
      <c r="D12" s="7"/>
      <c r="E12" s="7">
        <v>100000</v>
      </c>
      <c r="F12" s="7">
        <f t="shared" si="0"/>
        <v>2838000</v>
      </c>
    </row>
    <row r="13" spans="1:6" ht="15">
      <c r="A13" s="163" t="s">
        <v>124</v>
      </c>
      <c r="B13" s="164" t="s">
        <v>125</v>
      </c>
      <c r="C13" s="7"/>
      <c r="D13" s="7"/>
      <c r="E13" s="7"/>
      <c r="F13" s="7"/>
    </row>
    <row r="14" spans="1:6" ht="15">
      <c r="A14" s="165" t="s">
        <v>126</v>
      </c>
      <c r="B14" s="164" t="s">
        <v>127</v>
      </c>
      <c r="C14" s="7"/>
      <c r="D14" s="7"/>
      <c r="E14" s="7"/>
      <c r="F14" s="7"/>
    </row>
    <row r="15" spans="1:6" ht="15">
      <c r="A15" s="165" t="s">
        <v>128</v>
      </c>
      <c r="B15" s="164" t="s">
        <v>129</v>
      </c>
      <c r="C15" s="7">
        <v>29216000</v>
      </c>
      <c r="D15" s="7"/>
      <c r="E15" s="7">
        <v>27000</v>
      </c>
      <c r="F15" s="7">
        <f t="shared" si="0"/>
        <v>29243000</v>
      </c>
    </row>
    <row r="16" spans="1:6" ht="15.75">
      <c r="A16" s="166" t="s">
        <v>312</v>
      </c>
      <c r="B16" s="167" t="s">
        <v>130</v>
      </c>
      <c r="C16" s="168">
        <f>SUM(C9:C15)</f>
        <v>157434000</v>
      </c>
      <c r="D16" s="168"/>
      <c r="E16" s="168">
        <f>SUM(E8:E15)</f>
        <v>127000</v>
      </c>
      <c r="F16" s="168">
        <f t="shared" si="0"/>
        <v>157561000</v>
      </c>
    </row>
    <row r="17" spans="1:6" ht="15">
      <c r="A17" s="163" t="s">
        <v>131</v>
      </c>
      <c r="B17" s="164" t="s">
        <v>132</v>
      </c>
      <c r="C17" s="7">
        <v>81137000</v>
      </c>
      <c r="D17" s="7"/>
      <c r="E17" s="7"/>
      <c r="F17" s="7">
        <f t="shared" si="0"/>
        <v>81137000</v>
      </c>
    </row>
    <row r="18" spans="1:6" ht="15">
      <c r="A18" s="163" t="s">
        <v>133</v>
      </c>
      <c r="B18" s="164" t="s">
        <v>134</v>
      </c>
      <c r="C18" s="7"/>
      <c r="D18" s="7"/>
      <c r="E18" s="7"/>
      <c r="F18" s="7"/>
    </row>
    <row r="19" spans="1:6" ht="15">
      <c r="A19" s="163" t="s">
        <v>135</v>
      </c>
      <c r="B19" s="164" t="s">
        <v>136</v>
      </c>
      <c r="C19" s="7"/>
      <c r="D19" s="7"/>
      <c r="E19" s="7"/>
      <c r="F19" s="7"/>
    </row>
    <row r="20" spans="1:6" ht="15">
      <c r="A20" s="163" t="s">
        <v>137</v>
      </c>
      <c r="B20" s="164" t="s">
        <v>138</v>
      </c>
      <c r="C20" s="7">
        <v>21905000</v>
      </c>
      <c r="D20" s="7"/>
      <c r="E20" s="7"/>
      <c r="F20" s="7">
        <f t="shared" si="0"/>
        <v>21905000</v>
      </c>
    </row>
    <row r="21" spans="1:6" ht="15.75">
      <c r="A21" s="166" t="s">
        <v>313</v>
      </c>
      <c r="B21" s="167" t="s">
        <v>139</v>
      </c>
      <c r="C21" s="168">
        <f>SUM(C17:C20)</f>
        <v>103042000</v>
      </c>
      <c r="D21" s="168"/>
      <c r="E21" s="168"/>
      <c r="F21" s="168">
        <f t="shared" si="0"/>
        <v>103042000</v>
      </c>
    </row>
    <row r="24" spans="1:5" ht="15">
      <c r="A24" s="170"/>
      <c r="B24" s="170"/>
      <c r="C24" s="170"/>
      <c r="D24" s="170"/>
      <c r="E24" s="171"/>
    </row>
    <row r="25" spans="1:5" ht="15">
      <c r="A25" s="172"/>
      <c r="B25" s="172"/>
      <c r="C25" s="172"/>
      <c r="D25" s="172"/>
      <c r="E25" s="171"/>
    </row>
    <row r="26" spans="1:5" ht="15">
      <c r="A26" s="172"/>
      <c r="B26" s="172"/>
      <c r="C26" s="172"/>
      <c r="D26" s="172"/>
      <c r="E26" s="171"/>
    </row>
    <row r="27" spans="1:5" ht="15">
      <c r="A27" s="172"/>
      <c r="B27" s="172"/>
      <c r="C27" s="172"/>
      <c r="D27" s="172"/>
      <c r="E27" s="171"/>
    </row>
    <row r="28" spans="1:5" ht="15">
      <c r="A28" s="172"/>
      <c r="B28" s="172"/>
      <c r="C28" s="172"/>
      <c r="D28" s="172"/>
      <c r="E28" s="171"/>
    </row>
    <row r="29" spans="1:5" ht="15">
      <c r="A29" s="173"/>
      <c r="B29" s="174"/>
      <c r="C29" s="172"/>
      <c r="D29" s="172"/>
      <c r="E29" s="171"/>
    </row>
    <row r="30" spans="1:5" ht="15">
      <c r="A30" s="173"/>
      <c r="B30" s="174"/>
      <c r="C30" s="172"/>
      <c r="D30" s="172"/>
      <c r="E30" s="171"/>
    </row>
    <row r="31" spans="1:5" ht="15">
      <c r="A31" s="173"/>
      <c r="B31" s="174"/>
      <c r="C31" s="172"/>
      <c r="D31" s="172"/>
      <c r="E31" s="171"/>
    </row>
    <row r="32" spans="1:5" ht="15">
      <c r="A32" s="173"/>
      <c r="B32" s="174"/>
      <c r="C32" s="172"/>
      <c r="D32" s="172"/>
      <c r="E32" s="171"/>
    </row>
    <row r="33" spans="1:5" ht="15">
      <c r="A33" s="173"/>
      <c r="B33" s="174"/>
      <c r="C33" s="172"/>
      <c r="D33" s="172"/>
      <c r="E33" s="171"/>
    </row>
    <row r="34" spans="1:5" ht="15">
      <c r="A34" s="173"/>
      <c r="B34" s="174"/>
      <c r="C34" s="172"/>
      <c r="D34" s="172"/>
      <c r="E34" s="171"/>
    </row>
    <row r="35" spans="1:5" ht="15">
      <c r="A35" s="173"/>
      <c r="B35" s="174"/>
      <c r="C35" s="172"/>
      <c r="D35" s="172"/>
      <c r="E35" s="171"/>
    </row>
    <row r="36" spans="1:5" ht="15">
      <c r="A36" s="173"/>
      <c r="B36" s="174"/>
      <c r="C36" s="172"/>
      <c r="D36" s="172"/>
      <c r="E36" s="171"/>
    </row>
    <row r="37" spans="1:5" ht="15">
      <c r="A37" s="173"/>
      <c r="B37" s="174"/>
      <c r="C37" s="172"/>
      <c r="D37" s="172"/>
      <c r="E37" s="171"/>
    </row>
    <row r="38" spans="1:5" ht="15">
      <c r="A38" s="173"/>
      <c r="B38" s="174"/>
      <c r="C38" s="172"/>
      <c r="D38" s="172"/>
      <c r="E38" s="171"/>
    </row>
    <row r="39" spans="1:5" ht="15">
      <c r="A39" s="175"/>
      <c r="B39" s="174"/>
      <c r="C39" s="172"/>
      <c r="D39" s="172"/>
      <c r="E39" s="171"/>
    </row>
    <row r="40" spans="1:5" ht="15">
      <c r="A40" s="175"/>
      <c r="B40" s="174"/>
      <c r="C40" s="172"/>
      <c r="D40" s="172"/>
      <c r="E40" s="171"/>
    </row>
    <row r="41" spans="1:5" ht="15">
      <c r="A41" s="175"/>
      <c r="B41" s="174"/>
      <c r="C41" s="320"/>
      <c r="D41" s="172"/>
      <c r="E41" s="171"/>
    </row>
    <row r="42" spans="1:5" ht="15">
      <c r="A42" s="173"/>
      <c r="B42" s="174"/>
      <c r="C42" s="172"/>
      <c r="D42" s="172"/>
      <c r="E42" s="171"/>
    </row>
    <row r="43" spans="1:5" ht="15.75">
      <c r="A43" s="176"/>
      <c r="B43" s="177"/>
      <c r="C43" s="172"/>
      <c r="D43" s="172"/>
      <c r="E43" s="171"/>
    </row>
    <row r="44" spans="1:5" ht="15.75">
      <c r="A44" s="178"/>
      <c r="B44" s="179"/>
      <c r="C44" s="172"/>
      <c r="D44" s="172"/>
      <c r="E44" s="171"/>
    </row>
    <row r="45" spans="1:5" ht="15.75">
      <c r="A45" s="178"/>
      <c r="B45" s="179"/>
      <c r="C45" s="172"/>
      <c r="D45" s="172"/>
      <c r="E45" s="171"/>
    </row>
    <row r="46" spans="1:5" ht="15.75">
      <c r="A46" s="178"/>
      <c r="B46" s="179"/>
      <c r="C46" s="172"/>
      <c r="D46" s="172"/>
      <c r="E46" s="171"/>
    </row>
    <row r="47" spans="1:5" ht="15.75">
      <c r="A47" s="178"/>
      <c r="B47" s="179"/>
      <c r="C47" s="172"/>
      <c r="D47" s="172"/>
      <c r="E47" s="171"/>
    </row>
    <row r="48" spans="1:5" ht="15">
      <c r="A48" s="173"/>
      <c r="B48" s="174"/>
      <c r="C48" s="172"/>
      <c r="D48" s="172"/>
      <c r="E48" s="171"/>
    </row>
    <row r="49" spans="1:5" ht="15">
      <c r="A49" s="173"/>
      <c r="B49" s="174"/>
      <c r="C49" s="172"/>
      <c r="D49" s="172"/>
      <c r="E49" s="171"/>
    </row>
    <row r="50" spans="1:5" ht="15">
      <c r="A50" s="173"/>
      <c r="B50" s="174"/>
      <c r="C50" s="172"/>
      <c r="D50" s="172"/>
      <c r="E50" s="171"/>
    </row>
    <row r="51" spans="1:5" ht="15">
      <c r="A51" s="173"/>
      <c r="B51" s="174"/>
      <c r="C51" s="172"/>
      <c r="D51" s="172"/>
      <c r="E51" s="171"/>
    </row>
    <row r="52" spans="1:5" ht="15">
      <c r="A52" s="173"/>
      <c r="B52" s="174"/>
      <c r="C52" s="172"/>
      <c r="D52" s="172"/>
      <c r="E52" s="171"/>
    </row>
    <row r="53" spans="1:5" ht="15">
      <c r="A53" s="173"/>
      <c r="B53" s="174"/>
      <c r="C53" s="172"/>
      <c r="D53" s="172"/>
      <c r="E53" s="171"/>
    </row>
    <row r="54" spans="1:5" ht="15">
      <c r="A54" s="173"/>
      <c r="B54" s="174"/>
      <c r="C54" s="172"/>
      <c r="D54" s="172"/>
      <c r="E54" s="171"/>
    </row>
    <row r="55" spans="1:5" ht="15">
      <c r="A55" s="173"/>
      <c r="B55" s="174"/>
      <c r="C55" s="172"/>
      <c r="D55" s="172"/>
      <c r="E55" s="171"/>
    </row>
    <row r="56" spans="1:5" ht="15">
      <c r="A56" s="173"/>
      <c r="B56" s="174"/>
      <c r="C56" s="172"/>
      <c r="D56" s="172"/>
      <c r="E56" s="171"/>
    </row>
    <row r="57" spans="1:5" ht="15">
      <c r="A57" s="173"/>
      <c r="B57" s="174"/>
      <c r="C57" s="172"/>
      <c r="D57" s="172"/>
      <c r="E57" s="171"/>
    </row>
    <row r="58" spans="1:5" ht="15">
      <c r="A58" s="173"/>
      <c r="B58" s="174"/>
      <c r="C58" s="172"/>
      <c r="D58" s="172"/>
      <c r="E58" s="171"/>
    </row>
    <row r="59" spans="1:5" ht="15.75">
      <c r="A59" s="176"/>
      <c r="B59" s="177"/>
      <c r="C59" s="172"/>
      <c r="D59" s="172"/>
      <c r="E59" s="171"/>
    </row>
    <row r="60" spans="1:5" ht="15">
      <c r="A60" s="171"/>
      <c r="B60" s="171"/>
      <c r="C60" s="171"/>
      <c r="D60" s="171"/>
      <c r="E60" s="171"/>
    </row>
    <row r="61" spans="1:5" ht="15">
      <c r="A61" s="171"/>
      <c r="B61" s="171"/>
      <c r="C61" s="171"/>
      <c r="D61" s="171"/>
      <c r="E61" s="171"/>
    </row>
    <row r="62" spans="1:5" ht="15">
      <c r="A62" s="171"/>
      <c r="B62" s="171"/>
      <c r="C62" s="171"/>
      <c r="D62" s="171"/>
      <c r="E62" s="171"/>
    </row>
    <row r="63" spans="1:5" ht="15">
      <c r="A63" s="171"/>
      <c r="B63" s="171"/>
      <c r="C63" s="171"/>
      <c r="D63" s="171"/>
      <c r="E63" s="171"/>
    </row>
    <row r="64" spans="1:5" ht="15">
      <c r="A64" s="171"/>
      <c r="B64" s="171"/>
      <c r="C64" s="171"/>
      <c r="D64" s="171"/>
      <c r="E64" s="171"/>
    </row>
    <row r="65" spans="1:5" ht="15">
      <c r="A65" s="171"/>
      <c r="B65" s="171"/>
      <c r="C65" s="171"/>
      <c r="D65" s="171"/>
      <c r="E65" s="1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D33" sqref="D33"/>
    </sheetView>
  </sheetViews>
  <sheetFormatPr defaultColWidth="9.140625" defaultRowHeight="15"/>
  <cols>
    <col min="1" max="1" width="44.421875" style="0" customWidth="1"/>
    <col min="2" max="2" width="13.140625" style="0" customWidth="1"/>
    <col min="3" max="3" width="13.57421875" style="0" customWidth="1"/>
    <col min="4" max="6" width="15.7109375" style="0" customWidth="1"/>
  </cols>
  <sheetData>
    <row r="1" spans="2:6" ht="15">
      <c r="B1" s="365"/>
      <c r="C1" s="365"/>
      <c r="D1" s="364"/>
      <c r="E1" s="364"/>
      <c r="F1" s="364"/>
    </row>
    <row r="2" spans="1:6" ht="15.75">
      <c r="A2" s="463" t="s">
        <v>899</v>
      </c>
      <c r="B2" s="463"/>
      <c r="C2" s="463"/>
      <c r="D2" s="463"/>
      <c r="E2" s="463"/>
      <c r="F2" s="364"/>
    </row>
    <row r="3" spans="2:6" ht="15">
      <c r="B3" s="365"/>
      <c r="C3" s="365"/>
      <c r="D3" s="364"/>
      <c r="E3" s="364"/>
      <c r="F3" s="364"/>
    </row>
    <row r="4" spans="2:6" ht="15">
      <c r="B4" s="365"/>
      <c r="C4" s="365"/>
      <c r="D4" s="364"/>
      <c r="E4" s="364"/>
      <c r="F4" s="364"/>
    </row>
    <row r="5" spans="2:6" ht="15.75" thickBot="1">
      <c r="B5" s="365"/>
      <c r="C5" s="365"/>
      <c r="D5" s="364"/>
      <c r="E5" s="364"/>
      <c r="F5" s="364" t="s">
        <v>900</v>
      </c>
    </row>
    <row r="6" spans="1:6" ht="60.75" thickBot="1">
      <c r="A6" s="363" t="s">
        <v>570</v>
      </c>
      <c r="B6" s="362" t="s">
        <v>571</v>
      </c>
      <c r="C6" s="361" t="s">
        <v>898</v>
      </c>
      <c r="D6" s="360" t="s">
        <v>897</v>
      </c>
      <c r="E6" s="359" t="s">
        <v>896</v>
      </c>
      <c r="F6" s="358" t="s">
        <v>895</v>
      </c>
    </row>
    <row r="7" spans="1:6" ht="15">
      <c r="A7" s="342" t="s">
        <v>894</v>
      </c>
      <c r="B7" s="324" t="s">
        <v>884</v>
      </c>
      <c r="C7" s="324" t="s">
        <v>874</v>
      </c>
      <c r="D7" s="326">
        <v>60000000</v>
      </c>
      <c r="E7" s="327">
        <v>16200000</v>
      </c>
      <c r="F7" s="326">
        <f aca="true" t="shared" si="0" ref="F7:F28">D7+E7</f>
        <v>76200000</v>
      </c>
    </row>
    <row r="8" spans="1:6" ht="15">
      <c r="A8" s="342" t="s">
        <v>893</v>
      </c>
      <c r="B8" s="324" t="s">
        <v>884</v>
      </c>
      <c r="C8" s="324" t="s">
        <v>874</v>
      </c>
      <c r="D8" s="326">
        <v>10000000</v>
      </c>
      <c r="E8" s="327">
        <v>0</v>
      </c>
      <c r="F8" s="326">
        <f t="shared" si="0"/>
        <v>10000000</v>
      </c>
    </row>
    <row r="9" spans="1:6" ht="15">
      <c r="A9" s="342" t="s">
        <v>892</v>
      </c>
      <c r="B9" s="324" t="s">
        <v>884</v>
      </c>
      <c r="C9" s="324" t="s">
        <v>874</v>
      </c>
      <c r="D9" s="326">
        <v>35000000</v>
      </c>
      <c r="E9" s="327">
        <v>9450000</v>
      </c>
      <c r="F9" s="326">
        <f t="shared" si="0"/>
        <v>44450000</v>
      </c>
    </row>
    <row r="10" spans="1:6" ht="15">
      <c r="A10" s="342" t="s">
        <v>891</v>
      </c>
      <c r="B10" s="324" t="s">
        <v>884</v>
      </c>
      <c r="C10" s="357" t="s">
        <v>874</v>
      </c>
      <c r="D10" s="326">
        <v>8000000</v>
      </c>
      <c r="E10" s="327">
        <v>2160000</v>
      </c>
      <c r="F10" s="326">
        <f t="shared" si="0"/>
        <v>10160000</v>
      </c>
    </row>
    <row r="11" spans="1:6" ht="15">
      <c r="A11" s="342" t="s">
        <v>890</v>
      </c>
      <c r="B11" s="324" t="s">
        <v>889</v>
      </c>
      <c r="C11" s="324" t="s">
        <v>872</v>
      </c>
      <c r="D11" s="326">
        <v>2480000</v>
      </c>
      <c r="E11" s="327">
        <v>670000</v>
      </c>
      <c r="F11" s="326">
        <f t="shared" si="0"/>
        <v>3150000</v>
      </c>
    </row>
    <row r="12" spans="1:6" ht="15">
      <c r="A12" s="342" t="s">
        <v>888</v>
      </c>
      <c r="B12" s="324" t="s">
        <v>882</v>
      </c>
      <c r="C12" s="324" t="s">
        <v>874</v>
      </c>
      <c r="D12" s="326">
        <v>500000</v>
      </c>
      <c r="E12" s="327">
        <v>135000</v>
      </c>
      <c r="F12" s="326">
        <f t="shared" si="0"/>
        <v>635000</v>
      </c>
    </row>
    <row r="13" spans="1:6" ht="15">
      <c r="A13" s="342" t="s">
        <v>887</v>
      </c>
      <c r="B13" s="324" t="s">
        <v>882</v>
      </c>
      <c r="C13" s="324" t="s">
        <v>886</v>
      </c>
      <c r="D13" s="326">
        <v>1200000</v>
      </c>
      <c r="E13" s="327">
        <v>324000</v>
      </c>
      <c r="F13" s="326">
        <f t="shared" si="0"/>
        <v>1524000</v>
      </c>
    </row>
    <row r="14" spans="1:6" ht="15">
      <c r="A14" s="342" t="s">
        <v>885</v>
      </c>
      <c r="B14" s="324" t="s">
        <v>882</v>
      </c>
      <c r="C14" s="324" t="s">
        <v>874</v>
      </c>
      <c r="D14" s="326">
        <v>787000</v>
      </c>
      <c r="E14" s="327">
        <v>223000</v>
      </c>
      <c r="F14" s="326">
        <f t="shared" si="0"/>
        <v>1010000</v>
      </c>
    </row>
    <row r="15" spans="1:6" ht="15">
      <c r="A15" s="328" t="s">
        <v>573</v>
      </c>
      <c r="B15" s="344" t="s">
        <v>884</v>
      </c>
      <c r="C15" s="344" t="s">
        <v>872</v>
      </c>
      <c r="D15" s="355">
        <v>10000000</v>
      </c>
      <c r="E15" s="356"/>
      <c r="F15" s="355">
        <f t="shared" si="0"/>
        <v>10000000</v>
      </c>
    </row>
    <row r="16" spans="1:7" ht="39.75" customHeight="1">
      <c r="A16" s="354" t="s">
        <v>883</v>
      </c>
      <c r="B16" s="344" t="s">
        <v>882</v>
      </c>
      <c r="C16" s="353" t="s">
        <v>881</v>
      </c>
      <c r="D16" s="351">
        <v>251000</v>
      </c>
      <c r="E16" s="352">
        <v>54000</v>
      </c>
      <c r="F16" s="351">
        <f t="shared" si="0"/>
        <v>305000</v>
      </c>
      <c r="G16" s="151"/>
    </row>
    <row r="17" spans="1:6" ht="15">
      <c r="A17" s="336" t="s">
        <v>572</v>
      </c>
      <c r="B17" s="350"/>
      <c r="C17" s="350"/>
      <c r="D17" s="331">
        <f>SUM(D7:D16)</f>
        <v>128218000</v>
      </c>
      <c r="E17" s="331">
        <f>SUM(E7:E16)</f>
        <v>29216000</v>
      </c>
      <c r="F17" s="331">
        <f t="shared" si="0"/>
        <v>157434000</v>
      </c>
    </row>
    <row r="18" spans="1:6" ht="15">
      <c r="A18" s="349" t="s">
        <v>880</v>
      </c>
      <c r="B18" s="348" t="s">
        <v>879</v>
      </c>
      <c r="C18" s="347" t="s">
        <v>870</v>
      </c>
      <c r="D18" s="345">
        <v>4000000</v>
      </c>
      <c r="E18" s="346">
        <v>1080000</v>
      </c>
      <c r="F18" s="345">
        <f t="shared" si="0"/>
        <v>5080000</v>
      </c>
    </row>
    <row r="19" spans="1:6" ht="15">
      <c r="A19" s="342" t="s">
        <v>878</v>
      </c>
      <c r="B19" s="324" t="s">
        <v>868</v>
      </c>
      <c r="C19" s="344" t="s">
        <v>874</v>
      </c>
      <c r="D19" s="326">
        <v>10000000</v>
      </c>
      <c r="E19" s="327">
        <v>2700000</v>
      </c>
      <c r="F19" s="326">
        <f t="shared" si="0"/>
        <v>12700000</v>
      </c>
    </row>
    <row r="20" spans="1:6" ht="39.75" customHeight="1">
      <c r="A20" s="341" t="s">
        <v>877</v>
      </c>
      <c r="B20" s="324" t="s">
        <v>868</v>
      </c>
      <c r="C20" s="343" t="s">
        <v>876</v>
      </c>
      <c r="D20" s="326">
        <v>3000000</v>
      </c>
      <c r="E20" s="327">
        <v>810000</v>
      </c>
      <c r="F20" s="326">
        <f t="shared" si="0"/>
        <v>3810000</v>
      </c>
    </row>
    <row r="21" spans="1:6" ht="15">
      <c r="A21" s="342" t="s">
        <v>875</v>
      </c>
      <c r="B21" s="324" t="s">
        <v>868</v>
      </c>
      <c r="C21" s="324" t="s">
        <v>874</v>
      </c>
      <c r="D21" s="326">
        <v>1000000</v>
      </c>
      <c r="E21" s="327">
        <v>270000</v>
      </c>
      <c r="F21" s="326">
        <f t="shared" si="0"/>
        <v>1270000</v>
      </c>
    </row>
    <row r="22" spans="1:6" ht="15">
      <c r="A22" s="342" t="s">
        <v>873</v>
      </c>
      <c r="B22" s="324" t="s">
        <v>868</v>
      </c>
      <c r="C22" s="324" t="s">
        <v>872</v>
      </c>
      <c r="D22" s="326">
        <v>33000000</v>
      </c>
      <c r="E22" s="327">
        <v>8910000</v>
      </c>
      <c r="F22" s="326">
        <f t="shared" si="0"/>
        <v>41910000</v>
      </c>
    </row>
    <row r="23" spans="1:6" ht="39.75" customHeight="1">
      <c r="A23" s="341" t="s">
        <v>871</v>
      </c>
      <c r="B23" s="339" t="s">
        <v>868</v>
      </c>
      <c r="C23" s="339" t="s">
        <v>870</v>
      </c>
      <c r="D23" s="338">
        <v>15750000</v>
      </c>
      <c r="E23" s="337">
        <v>4250000</v>
      </c>
      <c r="F23" s="326">
        <f t="shared" si="0"/>
        <v>20000000</v>
      </c>
    </row>
    <row r="24" spans="1:6" ht="15">
      <c r="A24" s="340" t="s">
        <v>869</v>
      </c>
      <c r="B24" s="339" t="s">
        <v>868</v>
      </c>
      <c r="C24" s="339" t="s">
        <v>867</v>
      </c>
      <c r="D24" s="338">
        <v>14387000</v>
      </c>
      <c r="E24" s="337">
        <v>3885000</v>
      </c>
      <c r="F24" s="326">
        <f t="shared" si="0"/>
        <v>18272000</v>
      </c>
    </row>
    <row r="25" spans="1:6" ht="15">
      <c r="A25" s="336" t="s">
        <v>4</v>
      </c>
      <c r="B25" s="335"/>
      <c r="C25" s="334"/>
      <c r="D25" s="333">
        <f>SUM(D18:D24)</f>
        <v>81137000</v>
      </c>
      <c r="E25" s="332">
        <f>SUM(E18:E24)</f>
        <v>21905000</v>
      </c>
      <c r="F25" s="331">
        <f t="shared" si="0"/>
        <v>103042000</v>
      </c>
    </row>
    <row r="26" spans="1:6" ht="15">
      <c r="A26" s="325" t="s">
        <v>866</v>
      </c>
      <c r="B26" s="330"/>
      <c r="C26" s="330"/>
      <c r="D26" s="323">
        <f>D25+D17</f>
        <v>209355000</v>
      </c>
      <c r="E26" s="329">
        <f>E25+E17</f>
        <v>51121000</v>
      </c>
      <c r="F26" s="323">
        <f t="shared" si="0"/>
        <v>260476000</v>
      </c>
    </row>
    <row r="27" spans="1:6" ht="15">
      <c r="A27" s="328" t="s">
        <v>865</v>
      </c>
      <c r="B27" s="324" t="s">
        <v>864</v>
      </c>
      <c r="C27" s="324" t="s">
        <v>863</v>
      </c>
      <c r="D27" s="326">
        <v>7000000</v>
      </c>
      <c r="E27" s="327">
        <v>1890000</v>
      </c>
      <c r="F27" s="326">
        <f t="shared" si="0"/>
        <v>8890000</v>
      </c>
    </row>
    <row r="28" spans="1:6" ht="15">
      <c r="A28" s="325" t="s">
        <v>4</v>
      </c>
      <c r="B28" s="324"/>
      <c r="C28" s="324"/>
      <c r="D28" s="323">
        <f>SUM(D27)</f>
        <v>7000000</v>
      </c>
      <c r="E28" s="323">
        <f>SUM(E27)</f>
        <v>1890000</v>
      </c>
      <c r="F28" s="323">
        <f t="shared" si="0"/>
        <v>8890000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s="182" customFormat="1" ht="24" customHeight="1">
      <c r="A1" s="184" t="s">
        <v>861</v>
      </c>
      <c r="B1" s="183"/>
      <c r="C1" s="183"/>
      <c r="D1" s="183"/>
      <c r="E1" s="183"/>
      <c r="F1" s="183"/>
      <c r="G1" s="183"/>
      <c r="H1" s="183"/>
    </row>
    <row r="2" spans="1:8" ht="23.25" customHeight="1">
      <c r="A2" s="461" t="s">
        <v>901</v>
      </c>
      <c r="B2" s="462"/>
      <c r="C2" s="462"/>
      <c r="D2" s="462"/>
      <c r="E2" s="462"/>
      <c r="F2" s="462"/>
      <c r="G2" s="462"/>
      <c r="H2" s="462"/>
    </row>
    <row r="3" ht="18">
      <c r="A3" s="181"/>
    </row>
    <row r="4" ht="15">
      <c r="H4" s="101" t="s">
        <v>598</v>
      </c>
    </row>
    <row r="5" spans="1:8" ht="30">
      <c r="A5" s="159" t="s">
        <v>14</v>
      </c>
      <c r="B5" s="160" t="s">
        <v>15</v>
      </c>
      <c r="C5" s="161" t="s">
        <v>591</v>
      </c>
      <c r="D5" s="161" t="s">
        <v>597</v>
      </c>
      <c r="E5" s="161" t="s">
        <v>597</v>
      </c>
      <c r="F5" s="161" t="s">
        <v>597</v>
      </c>
      <c r="G5" s="161" t="s">
        <v>597</v>
      </c>
      <c r="H5" s="162" t="s">
        <v>0</v>
      </c>
    </row>
    <row r="6" spans="1:8" ht="15">
      <c r="A6" s="2"/>
      <c r="B6" s="2"/>
      <c r="C6" s="7"/>
      <c r="D6" s="7"/>
      <c r="E6" s="7"/>
      <c r="F6" s="7"/>
      <c r="G6" s="7"/>
      <c r="H6" s="7"/>
    </row>
    <row r="7" spans="1:8" ht="15">
      <c r="A7" s="2"/>
      <c r="B7" s="2"/>
      <c r="C7" s="7"/>
      <c r="D7" s="7"/>
      <c r="E7" s="7"/>
      <c r="F7" s="7"/>
      <c r="G7" s="7"/>
      <c r="H7" s="7"/>
    </row>
    <row r="8" spans="1:8" ht="15">
      <c r="A8" s="2"/>
      <c r="B8" s="2"/>
      <c r="C8" s="7"/>
      <c r="D8" s="7"/>
      <c r="E8" s="7"/>
      <c r="F8" s="7"/>
      <c r="G8" s="7"/>
      <c r="H8" s="7"/>
    </row>
    <row r="9" spans="1:8" ht="15">
      <c r="A9" s="2"/>
      <c r="B9" s="2"/>
      <c r="C9" s="7"/>
      <c r="D9" s="7"/>
      <c r="E9" s="7"/>
      <c r="F9" s="7"/>
      <c r="G9" s="7"/>
      <c r="H9" s="7"/>
    </row>
    <row r="10" spans="1:8" ht="15">
      <c r="A10" s="180" t="s">
        <v>596</v>
      </c>
      <c r="B10" s="169" t="s">
        <v>115</v>
      </c>
      <c r="C10" s="7">
        <v>5899968</v>
      </c>
      <c r="D10" s="7"/>
      <c r="E10" s="7"/>
      <c r="F10" s="7"/>
      <c r="G10" s="7"/>
      <c r="H10" s="7">
        <v>5899968</v>
      </c>
    </row>
    <row r="11" spans="1:8" ht="15">
      <c r="A11" s="180"/>
      <c r="B11" s="169"/>
      <c r="C11" s="7"/>
      <c r="D11" s="7"/>
      <c r="E11" s="7"/>
      <c r="F11" s="7"/>
      <c r="G11" s="7"/>
      <c r="H11" s="7"/>
    </row>
    <row r="12" spans="1:8" ht="15">
      <c r="A12" s="180"/>
      <c r="B12" s="169"/>
      <c r="C12" s="7"/>
      <c r="D12" s="7"/>
      <c r="E12" s="7"/>
      <c r="F12" s="7"/>
      <c r="G12" s="7"/>
      <c r="H12" s="7"/>
    </row>
    <row r="13" spans="1:8" ht="15">
      <c r="A13" s="180"/>
      <c r="B13" s="169"/>
      <c r="C13" s="7"/>
      <c r="D13" s="7"/>
      <c r="E13" s="7"/>
      <c r="F13" s="7"/>
      <c r="G13" s="7"/>
      <c r="H13" s="7"/>
    </row>
    <row r="14" spans="1:8" ht="15">
      <c r="A14" s="180"/>
      <c r="B14" s="169"/>
      <c r="C14" s="7"/>
      <c r="D14" s="7"/>
      <c r="E14" s="7"/>
      <c r="F14" s="7"/>
      <c r="G14" s="7"/>
      <c r="H14" s="7"/>
    </row>
    <row r="15" spans="1:8" ht="15">
      <c r="A15" s="180" t="s">
        <v>595</v>
      </c>
      <c r="B15" s="169" t="s">
        <v>115</v>
      </c>
      <c r="C15" s="7">
        <f>SUM(C10:C14)</f>
        <v>5899968</v>
      </c>
      <c r="D15" s="7"/>
      <c r="E15" s="7"/>
      <c r="F15" s="7"/>
      <c r="G15" s="7"/>
      <c r="H15" s="7">
        <f>SUM(C15:G15)</f>
        <v>5899968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464" t="s">
        <v>902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 ht="46.5" customHeight="1">
      <c r="A2" s="461" t="s">
        <v>903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6.5" customHeight="1">
      <c r="A3" s="158"/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">
      <c r="A4" s="171" t="s">
        <v>591</v>
      </c>
      <c r="J4" s="101" t="s">
        <v>619</v>
      </c>
    </row>
    <row r="5" spans="1:10" ht="61.5" customHeight="1">
      <c r="A5" s="159" t="s">
        <v>14</v>
      </c>
      <c r="B5" s="160" t="s">
        <v>15</v>
      </c>
      <c r="C5" s="161" t="s">
        <v>618</v>
      </c>
      <c r="D5" s="161" t="s">
        <v>617</v>
      </c>
      <c r="E5" s="161" t="s">
        <v>616</v>
      </c>
      <c r="F5" s="161" t="s">
        <v>615</v>
      </c>
      <c r="G5" s="161" t="s">
        <v>614</v>
      </c>
      <c r="H5" s="161" t="s">
        <v>613</v>
      </c>
      <c r="I5" s="161" t="s">
        <v>612</v>
      </c>
      <c r="J5" s="161" t="s">
        <v>611</v>
      </c>
    </row>
    <row r="6" spans="1:10" ht="25.5">
      <c r="A6" s="191"/>
      <c r="B6" s="191"/>
      <c r="C6" s="191"/>
      <c r="D6" s="191"/>
      <c r="E6" s="191"/>
      <c r="F6" s="194" t="s">
        <v>610</v>
      </c>
      <c r="G6" s="193"/>
      <c r="H6" s="191"/>
      <c r="I6" s="191"/>
      <c r="J6" s="191"/>
    </row>
    <row r="7" spans="1:10" ht="15">
      <c r="A7" s="191"/>
      <c r="B7" s="191"/>
      <c r="C7" s="191"/>
      <c r="D7" s="191"/>
      <c r="E7" s="191"/>
      <c r="F7" s="191"/>
      <c r="G7" s="191"/>
      <c r="H7" s="191"/>
      <c r="I7" s="191"/>
      <c r="J7" s="191"/>
    </row>
    <row r="8" spans="1:10" ht="15">
      <c r="A8" s="191"/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5">
      <c r="A9" s="191"/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15">
      <c r="A10" s="163" t="s">
        <v>117</v>
      </c>
      <c r="B10" s="164" t="s">
        <v>118</v>
      </c>
      <c r="C10" s="191"/>
      <c r="D10" s="191"/>
      <c r="E10" s="191"/>
      <c r="F10" s="191"/>
      <c r="G10" s="191"/>
      <c r="H10" s="191"/>
      <c r="I10" s="191"/>
      <c r="J10" s="191"/>
    </row>
    <row r="11" spans="1:10" ht="15">
      <c r="A11" s="163"/>
      <c r="B11" s="164"/>
      <c r="C11" s="191"/>
      <c r="D11" s="191"/>
      <c r="E11" s="191"/>
      <c r="F11" s="191"/>
      <c r="G11" s="191"/>
      <c r="H11" s="191"/>
      <c r="I11" s="191"/>
      <c r="J11" s="191"/>
    </row>
    <row r="12" spans="1:10" ht="15">
      <c r="A12" s="163"/>
      <c r="B12" s="164"/>
      <c r="C12" s="191"/>
      <c r="D12" s="191"/>
      <c r="E12" s="191"/>
      <c r="F12" s="191"/>
      <c r="G12" s="191"/>
      <c r="H12" s="191"/>
      <c r="I12" s="191"/>
      <c r="J12" s="191"/>
    </row>
    <row r="13" spans="1:10" ht="15">
      <c r="A13" s="163"/>
      <c r="B13" s="164"/>
      <c r="C13" s="191"/>
      <c r="D13" s="191"/>
      <c r="E13" s="191"/>
      <c r="F13" s="191"/>
      <c r="G13" s="191"/>
      <c r="H13" s="191"/>
      <c r="I13" s="191"/>
      <c r="J13" s="191"/>
    </row>
    <row r="14" spans="1:10" ht="15">
      <c r="A14" s="163"/>
      <c r="B14" s="164"/>
      <c r="C14" s="191"/>
      <c r="D14" s="191"/>
      <c r="E14" s="191"/>
      <c r="F14" s="191"/>
      <c r="G14" s="191"/>
      <c r="H14" s="191"/>
      <c r="I14" s="191"/>
      <c r="J14" s="191"/>
    </row>
    <row r="15" spans="1:10" ht="15">
      <c r="A15" s="163" t="s">
        <v>594</v>
      </c>
      <c r="B15" s="164" t="s">
        <v>119</v>
      </c>
      <c r="C15" s="191"/>
      <c r="D15" s="191"/>
      <c r="E15" s="191"/>
      <c r="F15" s="191"/>
      <c r="G15" s="191"/>
      <c r="H15" s="191"/>
      <c r="I15" s="191"/>
      <c r="J15" s="191"/>
    </row>
    <row r="16" spans="1:10" ht="15">
      <c r="A16" s="163"/>
      <c r="B16" s="164"/>
      <c r="C16" s="191"/>
      <c r="D16" s="191"/>
      <c r="E16" s="191"/>
      <c r="F16" s="191"/>
      <c r="G16" s="191"/>
      <c r="H16" s="191"/>
      <c r="I16" s="191"/>
      <c r="J16" s="191"/>
    </row>
    <row r="17" spans="1:10" ht="15">
      <c r="A17" s="163"/>
      <c r="B17" s="164"/>
      <c r="C17" s="191"/>
      <c r="D17" s="191"/>
      <c r="E17" s="191"/>
      <c r="F17" s="191"/>
      <c r="G17" s="191"/>
      <c r="H17" s="191"/>
      <c r="I17" s="191"/>
      <c r="J17" s="191"/>
    </row>
    <row r="18" spans="1:10" ht="15">
      <c r="A18" s="163"/>
      <c r="B18" s="164"/>
      <c r="C18" s="191"/>
      <c r="D18" s="191"/>
      <c r="E18" s="191"/>
      <c r="F18" s="191"/>
      <c r="G18" s="191"/>
      <c r="H18" s="191"/>
      <c r="I18" s="191"/>
      <c r="J18" s="191"/>
    </row>
    <row r="19" spans="1:10" ht="15">
      <c r="A19" s="163"/>
      <c r="B19" s="164"/>
      <c r="C19" s="191"/>
      <c r="D19" s="191"/>
      <c r="E19" s="191"/>
      <c r="F19" s="191"/>
      <c r="G19" s="191"/>
      <c r="H19" s="191"/>
      <c r="I19" s="191"/>
      <c r="J19" s="191"/>
    </row>
    <row r="20" spans="1:10" ht="15">
      <c r="A20" s="165" t="s">
        <v>120</v>
      </c>
      <c r="B20" s="164" t="s">
        <v>121</v>
      </c>
      <c r="C20" s="191"/>
      <c r="D20" s="191"/>
      <c r="E20" s="191"/>
      <c r="F20" s="191"/>
      <c r="G20" s="191"/>
      <c r="H20" s="191"/>
      <c r="I20" s="191"/>
      <c r="J20" s="191"/>
    </row>
    <row r="21" spans="1:10" ht="15">
      <c r="A21" s="165"/>
      <c r="B21" s="164"/>
      <c r="C21" s="191"/>
      <c r="D21" s="191"/>
      <c r="E21" s="191"/>
      <c r="F21" s="191"/>
      <c r="G21" s="191"/>
      <c r="H21" s="191"/>
      <c r="I21" s="191"/>
      <c r="J21" s="191"/>
    </row>
    <row r="22" spans="1:10" ht="15">
      <c r="A22" s="165"/>
      <c r="B22" s="164"/>
      <c r="C22" s="191"/>
      <c r="D22" s="191"/>
      <c r="E22" s="191"/>
      <c r="F22" s="191"/>
      <c r="G22" s="191"/>
      <c r="H22" s="191"/>
      <c r="I22" s="191"/>
      <c r="J22" s="191"/>
    </row>
    <row r="23" spans="1:10" ht="15">
      <c r="A23" s="163" t="s">
        <v>122</v>
      </c>
      <c r="B23" s="164" t="s">
        <v>123</v>
      </c>
      <c r="C23" s="191"/>
      <c r="D23" s="191"/>
      <c r="E23" s="191"/>
      <c r="F23" s="191"/>
      <c r="G23" s="191"/>
      <c r="H23" s="191"/>
      <c r="I23" s="191"/>
      <c r="J23" s="191"/>
    </row>
    <row r="24" spans="1:10" ht="15">
      <c r="A24" s="163"/>
      <c r="B24" s="164"/>
      <c r="C24" s="191"/>
      <c r="D24" s="191"/>
      <c r="E24" s="191"/>
      <c r="F24" s="191"/>
      <c r="G24" s="191"/>
      <c r="H24" s="191"/>
      <c r="I24" s="191"/>
      <c r="J24" s="191"/>
    </row>
    <row r="25" spans="1:10" ht="15">
      <c r="A25" s="163"/>
      <c r="B25" s="164"/>
      <c r="C25" s="191"/>
      <c r="D25" s="191"/>
      <c r="E25" s="191"/>
      <c r="F25" s="191"/>
      <c r="G25" s="191"/>
      <c r="H25" s="191"/>
      <c r="I25" s="191"/>
      <c r="J25" s="191"/>
    </row>
    <row r="26" spans="1:10" ht="15">
      <c r="A26" s="163" t="s">
        <v>124</v>
      </c>
      <c r="B26" s="164" t="s">
        <v>125</v>
      </c>
      <c r="C26" s="191"/>
      <c r="D26" s="191"/>
      <c r="E26" s="191"/>
      <c r="F26" s="191"/>
      <c r="G26" s="191"/>
      <c r="H26" s="191"/>
      <c r="I26" s="191"/>
      <c r="J26" s="191"/>
    </row>
    <row r="27" spans="1:10" ht="15">
      <c r="A27" s="163"/>
      <c r="B27" s="164"/>
      <c r="C27" s="191"/>
      <c r="D27" s="191"/>
      <c r="E27" s="191"/>
      <c r="F27" s="191"/>
      <c r="G27" s="191"/>
      <c r="H27" s="191"/>
      <c r="I27" s="191"/>
      <c r="J27" s="191"/>
    </row>
    <row r="28" spans="1:10" ht="15">
      <c r="A28" s="163"/>
      <c r="B28" s="164"/>
      <c r="C28" s="191"/>
      <c r="D28" s="191"/>
      <c r="E28" s="191"/>
      <c r="F28" s="191"/>
      <c r="G28" s="191"/>
      <c r="H28" s="191"/>
      <c r="I28" s="191"/>
      <c r="J28" s="191"/>
    </row>
    <row r="29" spans="1:10" ht="15">
      <c r="A29" s="165" t="s">
        <v>126</v>
      </c>
      <c r="B29" s="164" t="s">
        <v>127</v>
      </c>
      <c r="C29" s="191"/>
      <c r="D29" s="191"/>
      <c r="E29" s="191"/>
      <c r="F29" s="191"/>
      <c r="G29" s="191"/>
      <c r="H29" s="191"/>
      <c r="I29" s="191"/>
      <c r="J29" s="191"/>
    </row>
    <row r="30" spans="1:10" ht="15">
      <c r="A30" s="165" t="s">
        <v>128</v>
      </c>
      <c r="B30" s="164" t="s">
        <v>129</v>
      </c>
      <c r="C30" s="191"/>
      <c r="D30" s="191"/>
      <c r="E30" s="191"/>
      <c r="F30" s="191"/>
      <c r="G30" s="191"/>
      <c r="H30" s="191"/>
      <c r="I30" s="191"/>
      <c r="J30" s="191"/>
    </row>
    <row r="31" spans="1:10" ht="15.75">
      <c r="A31" s="166" t="s">
        <v>312</v>
      </c>
      <c r="B31" s="167" t="s">
        <v>130</v>
      </c>
      <c r="C31" s="191"/>
      <c r="D31" s="191"/>
      <c r="E31" s="191"/>
      <c r="F31" s="191"/>
      <c r="G31" s="191"/>
      <c r="H31" s="191"/>
      <c r="I31" s="191"/>
      <c r="J31" s="191"/>
    </row>
    <row r="32" spans="1:10" ht="15.75">
      <c r="A32" s="192"/>
      <c r="B32" s="169"/>
      <c r="C32" s="191"/>
      <c r="D32" s="191"/>
      <c r="E32" s="191"/>
      <c r="F32" s="191"/>
      <c r="G32" s="191"/>
      <c r="H32" s="191"/>
      <c r="I32" s="191"/>
      <c r="J32" s="191"/>
    </row>
    <row r="33" spans="1:10" ht="15.75">
      <c r="A33" s="192"/>
      <c r="B33" s="169"/>
      <c r="C33" s="191"/>
      <c r="D33" s="191"/>
      <c r="E33" s="191"/>
      <c r="F33" s="191"/>
      <c r="G33" s="191"/>
      <c r="H33" s="191"/>
      <c r="I33" s="191"/>
      <c r="J33" s="191"/>
    </row>
    <row r="34" spans="1:10" ht="15.75">
      <c r="A34" s="192"/>
      <c r="B34" s="169"/>
      <c r="C34" s="191"/>
      <c r="D34" s="191"/>
      <c r="E34" s="191"/>
      <c r="F34" s="191"/>
      <c r="G34" s="191"/>
      <c r="H34" s="191"/>
      <c r="I34" s="191"/>
      <c r="J34" s="191"/>
    </row>
    <row r="35" spans="1:10" ht="15.75">
      <c r="A35" s="192"/>
      <c r="B35" s="169"/>
      <c r="C35" s="191"/>
      <c r="D35" s="191"/>
      <c r="E35" s="191"/>
      <c r="F35" s="191"/>
      <c r="G35" s="191"/>
      <c r="H35" s="191"/>
      <c r="I35" s="191"/>
      <c r="J35" s="191"/>
    </row>
    <row r="36" spans="1:10" ht="15">
      <c r="A36" s="163" t="s">
        <v>131</v>
      </c>
      <c r="B36" s="164" t="s">
        <v>132</v>
      </c>
      <c r="C36" s="191"/>
      <c r="D36" s="191"/>
      <c r="E36" s="191"/>
      <c r="F36" s="191"/>
      <c r="G36" s="191"/>
      <c r="H36" s="191"/>
      <c r="I36" s="191"/>
      <c r="J36" s="191"/>
    </row>
    <row r="37" spans="1:10" ht="15">
      <c r="A37" s="163"/>
      <c r="B37" s="164"/>
      <c r="C37" s="191"/>
      <c r="D37" s="191"/>
      <c r="E37" s="191"/>
      <c r="F37" s="191"/>
      <c r="G37" s="191"/>
      <c r="H37" s="191"/>
      <c r="I37" s="191"/>
      <c r="J37" s="191"/>
    </row>
    <row r="38" spans="1:10" ht="15">
      <c r="A38" s="163"/>
      <c r="B38" s="164"/>
      <c r="C38" s="191"/>
      <c r="D38" s="191"/>
      <c r="E38" s="191"/>
      <c r="F38" s="191"/>
      <c r="G38" s="191"/>
      <c r="H38" s="191"/>
      <c r="I38" s="191"/>
      <c r="J38" s="191"/>
    </row>
    <row r="39" spans="1:10" ht="15">
      <c r="A39" s="163"/>
      <c r="B39" s="164"/>
      <c r="C39" s="191"/>
      <c r="D39" s="191"/>
      <c r="E39" s="191"/>
      <c r="F39" s="191"/>
      <c r="G39" s="191"/>
      <c r="H39" s="191"/>
      <c r="I39" s="191"/>
      <c r="J39" s="191"/>
    </row>
    <row r="40" spans="1:10" ht="15">
      <c r="A40" s="163"/>
      <c r="B40" s="164"/>
      <c r="C40" s="191"/>
      <c r="D40" s="191"/>
      <c r="E40" s="191"/>
      <c r="F40" s="191"/>
      <c r="G40" s="191"/>
      <c r="H40" s="191"/>
      <c r="I40" s="191"/>
      <c r="J40" s="191"/>
    </row>
    <row r="41" spans="1:10" ht="15">
      <c r="A41" s="163" t="s">
        <v>133</v>
      </c>
      <c r="B41" s="164" t="s">
        <v>134</v>
      </c>
      <c r="C41" s="191"/>
      <c r="D41" s="191"/>
      <c r="E41" s="191"/>
      <c r="F41" s="191"/>
      <c r="G41" s="191"/>
      <c r="H41" s="191"/>
      <c r="I41" s="191"/>
      <c r="J41" s="191"/>
    </row>
    <row r="42" spans="1:10" ht="15">
      <c r="A42" s="163"/>
      <c r="B42" s="164"/>
      <c r="C42" s="191"/>
      <c r="D42" s="191"/>
      <c r="E42" s="191"/>
      <c r="F42" s="191"/>
      <c r="G42" s="191"/>
      <c r="H42" s="191"/>
      <c r="I42" s="191"/>
      <c r="J42" s="191"/>
    </row>
    <row r="43" spans="1:10" ht="15">
      <c r="A43" s="163"/>
      <c r="B43" s="164"/>
      <c r="C43" s="191"/>
      <c r="D43" s="191"/>
      <c r="E43" s="191"/>
      <c r="F43" s="191"/>
      <c r="G43" s="191"/>
      <c r="H43" s="191"/>
      <c r="I43" s="191"/>
      <c r="J43" s="191"/>
    </row>
    <row r="44" spans="1:10" ht="15">
      <c r="A44" s="163"/>
      <c r="B44" s="164"/>
      <c r="C44" s="191"/>
      <c r="D44" s="191"/>
      <c r="E44" s="191"/>
      <c r="F44" s="191"/>
      <c r="G44" s="191"/>
      <c r="H44" s="191"/>
      <c r="I44" s="191"/>
      <c r="J44" s="191"/>
    </row>
    <row r="45" spans="1:10" ht="15">
      <c r="A45" s="163"/>
      <c r="B45" s="164"/>
      <c r="C45" s="191"/>
      <c r="D45" s="191"/>
      <c r="E45" s="191"/>
      <c r="F45" s="191"/>
      <c r="G45" s="191"/>
      <c r="H45" s="191"/>
      <c r="I45" s="191"/>
      <c r="J45" s="191"/>
    </row>
    <row r="46" spans="1:10" ht="15">
      <c r="A46" s="163" t="s">
        <v>135</v>
      </c>
      <c r="B46" s="164" t="s">
        <v>136</v>
      </c>
      <c r="C46" s="191"/>
      <c r="D46" s="191"/>
      <c r="E46" s="191"/>
      <c r="F46" s="191"/>
      <c r="G46" s="191"/>
      <c r="H46" s="191"/>
      <c r="I46" s="191"/>
      <c r="J46" s="191"/>
    </row>
    <row r="47" spans="1:10" ht="15">
      <c r="A47" s="163" t="s">
        <v>137</v>
      </c>
      <c r="B47" s="164" t="s">
        <v>138</v>
      </c>
      <c r="C47" s="191"/>
      <c r="D47" s="191"/>
      <c r="E47" s="191"/>
      <c r="F47" s="191"/>
      <c r="G47" s="191"/>
      <c r="H47" s="191"/>
      <c r="I47" s="191"/>
      <c r="J47" s="191"/>
    </row>
    <row r="48" spans="1:10" ht="15.75">
      <c r="A48" s="166" t="s">
        <v>313</v>
      </c>
      <c r="B48" s="167" t="s">
        <v>139</v>
      </c>
      <c r="C48" s="191"/>
      <c r="D48" s="191"/>
      <c r="E48" s="191"/>
      <c r="F48" s="191"/>
      <c r="G48" s="191"/>
      <c r="H48" s="191"/>
      <c r="I48" s="191"/>
      <c r="J48" s="191"/>
    </row>
    <row r="49" spans="1:10" ht="78.75">
      <c r="A49" s="190" t="s">
        <v>609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161" t="s">
        <v>608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161" t="s">
        <v>608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161" t="s">
        <v>608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189"/>
      <c r="B53" s="189"/>
      <c r="C53" s="189"/>
      <c r="D53" s="189"/>
      <c r="E53" s="189"/>
      <c r="F53" s="189"/>
      <c r="G53" s="189"/>
      <c r="H53" s="189"/>
      <c r="I53" s="189"/>
      <c r="J53" s="189"/>
    </row>
    <row r="54" spans="1:10" ht="15">
      <c r="A54" s="189"/>
      <c r="B54" s="189"/>
      <c r="C54" s="189"/>
      <c r="D54" s="189"/>
      <c r="E54" s="189"/>
      <c r="F54" s="189"/>
      <c r="G54" s="189"/>
      <c r="H54" s="189"/>
      <c r="I54" s="189"/>
      <c r="J54" s="189"/>
    </row>
    <row r="55" ht="15">
      <c r="A55" s="188" t="s">
        <v>607</v>
      </c>
    </row>
    <row r="56" ht="15">
      <c r="A56" s="187"/>
    </row>
    <row r="57" ht="25.5">
      <c r="A57" s="186" t="s">
        <v>606</v>
      </c>
    </row>
    <row r="58" ht="51">
      <c r="A58" s="186" t="s">
        <v>605</v>
      </c>
    </row>
    <row r="59" ht="25.5">
      <c r="A59" s="186" t="s">
        <v>604</v>
      </c>
    </row>
    <row r="60" ht="25.5">
      <c r="A60" s="186" t="s">
        <v>603</v>
      </c>
    </row>
    <row r="61" ht="38.25">
      <c r="A61" s="186" t="s">
        <v>602</v>
      </c>
    </row>
    <row r="62" ht="25.5">
      <c r="A62" s="186" t="s">
        <v>601</v>
      </c>
    </row>
    <row r="63" ht="38.25">
      <c r="A63" s="186" t="s">
        <v>600</v>
      </c>
    </row>
    <row r="64" ht="51">
      <c r="A64" s="185" t="s">
        <v>599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31">
      <selection activeCell="A3" sqref="A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464" t="s">
        <v>902</v>
      </c>
      <c r="B1" s="465"/>
      <c r="C1" s="465"/>
      <c r="D1" s="465"/>
      <c r="E1" s="465"/>
      <c r="F1" s="465"/>
      <c r="G1" s="465"/>
      <c r="H1" s="465"/>
    </row>
    <row r="2" spans="1:8" ht="82.5" customHeight="1">
      <c r="A2" s="461" t="s">
        <v>904</v>
      </c>
      <c r="B2" s="461"/>
      <c r="C2" s="461"/>
      <c r="D2" s="461"/>
      <c r="E2" s="461"/>
      <c r="F2" s="461"/>
      <c r="G2" s="461"/>
      <c r="H2" s="461"/>
    </row>
    <row r="3" spans="1:8" ht="20.25" customHeight="1">
      <c r="A3" s="196"/>
      <c r="B3" s="197"/>
      <c r="C3" s="197"/>
      <c r="D3" s="197"/>
      <c r="E3" s="197"/>
      <c r="F3" s="197"/>
      <c r="G3" s="197"/>
      <c r="H3" s="197"/>
    </row>
    <row r="4" spans="1:5" ht="15">
      <c r="A4" s="171" t="s">
        <v>591</v>
      </c>
      <c r="E4" s="101" t="s">
        <v>620</v>
      </c>
    </row>
    <row r="5" spans="1:9" ht="86.25" customHeight="1">
      <c r="A5" s="159" t="s">
        <v>14</v>
      </c>
      <c r="B5" s="160" t="s">
        <v>15</v>
      </c>
      <c r="C5" s="161" t="s">
        <v>613</v>
      </c>
      <c r="D5" s="161" t="s">
        <v>612</v>
      </c>
      <c r="E5" s="161" t="s">
        <v>621</v>
      </c>
      <c r="F5" s="198"/>
      <c r="G5" s="199"/>
      <c r="H5" s="199"/>
      <c r="I5" s="199"/>
    </row>
    <row r="6" spans="1:9" ht="15">
      <c r="A6" s="200" t="s">
        <v>384</v>
      </c>
      <c r="B6" s="165" t="s">
        <v>264</v>
      </c>
      <c r="C6" s="191"/>
      <c r="D6" s="191"/>
      <c r="E6" s="193"/>
      <c r="F6" s="201"/>
      <c r="G6" s="172"/>
      <c r="H6" s="172"/>
      <c r="I6" s="172"/>
    </row>
    <row r="7" spans="1:9" ht="15">
      <c r="A7" s="202" t="s">
        <v>622</v>
      </c>
      <c r="B7" s="202" t="s">
        <v>264</v>
      </c>
      <c r="C7" s="191"/>
      <c r="D7" s="191"/>
      <c r="E7" s="191"/>
      <c r="F7" s="201"/>
      <c r="G7" s="172"/>
      <c r="H7" s="172"/>
      <c r="I7" s="172"/>
    </row>
    <row r="8" spans="1:9" ht="30">
      <c r="A8" s="203" t="s">
        <v>265</v>
      </c>
      <c r="B8" s="165" t="s">
        <v>266</v>
      </c>
      <c r="C8" s="191"/>
      <c r="D8" s="191"/>
      <c r="E8" s="191"/>
      <c r="F8" s="201"/>
      <c r="G8" s="172"/>
      <c r="H8" s="172"/>
      <c r="I8" s="172"/>
    </row>
    <row r="9" spans="1:9" ht="15">
      <c r="A9" s="200" t="s">
        <v>623</v>
      </c>
      <c r="B9" s="165" t="s">
        <v>267</v>
      </c>
      <c r="C9" s="191"/>
      <c r="D9" s="191"/>
      <c r="E9" s="191"/>
      <c r="F9" s="201"/>
      <c r="G9" s="172"/>
      <c r="H9" s="172"/>
      <c r="I9" s="172"/>
    </row>
    <row r="10" spans="1:9" ht="15">
      <c r="A10" s="202" t="s">
        <v>622</v>
      </c>
      <c r="B10" s="202" t="s">
        <v>267</v>
      </c>
      <c r="C10" s="191"/>
      <c r="D10" s="191"/>
      <c r="E10" s="191"/>
      <c r="F10" s="201"/>
      <c r="G10" s="172"/>
      <c r="H10" s="172"/>
      <c r="I10" s="172"/>
    </row>
    <row r="11" spans="1:9" ht="15">
      <c r="A11" s="204" t="s">
        <v>403</v>
      </c>
      <c r="B11" s="205" t="s">
        <v>268</v>
      </c>
      <c r="C11" s="191"/>
      <c r="D11" s="191"/>
      <c r="E11" s="191"/>
      <c r="F11" s="201"/>
      <c r="G11" s="172"/>
      <c r="H11" s="172"/>
      <c r="I11" s="172"/>
    </row>
    <row r="12" spans="1:9" ht="15">
      <c r="A12" s="203" t="s">
        <v>624</v>
      </c>
      <c r="B12" s="165" t="s">
        <v>269</v>
      </c>
      <c r="C12" s="191"/>
      <c r="D12" s="191"/>
      <c r="E12" s="191"/>
      <c r="F12" s="201"/>
      <c r="G12" s="172"/>
      <c r="H12" s="172"/>
      <c r="I12" s="172"/>
    </row>
    <row r="13" spans="1:9" ht="15">
      <c r="A13" s="202" t="s">
        <v>625</v>
      </c>
      <c r="B13" s="202" t="s">
        <v>269</v>
      </c>
      <c r="C13" s="191"/>
      <c r="D13" s="191"/>
      <c r="E13" s="191"/>
      <c r="F13" s="201"/>
      <c r="G13" s="172"/>
      <c r="H13" s="172"/>
      <c r="I13" s="172"/>
    </row>
    <row r="14" spans="1:9" ht="15">
      <c r="A14" s="200" t="s">
        <v>270</v>
      </c>
      <c r="B14" s="165" t="s">
        <v>271</v>
      </c>
      <c r="C14" s="191"/>
      <c r="D14" s="191"/>
      <c r="E14" s="191"/>
      <c r="F14" s="201"/>
      <c r="G14" s="172"/>
      <c r="H14" s="172"/>
      <c r="I14" s="172"/>
    </row>
    <row r="15" spans="1:9" ht="15">
      <c r="A15" s="163" t="s">
        <v>626</v>
      </c>
      <c r="B15" s="165" t="s">
        <v>272</v>
      </c>
      <c r="C15" s="2"/>
      <c r="D15" s="2"/>
      <c r="E15" s="2"/>
      <c r="F15" s="206"/>
      <c r="G15" s="189"/>
      <c r="H15" s="189"/>
      <c r="I15" s="189"/>
    </row>
    <row r="16" spans="1:9" ht="15">
      <c r="A16" s="202" t="s">
        <v>627</v>
      </c>
      <c r="B16" s="202" t="s">
        <v>272</v>
      </c>
      <c r="C16" s="2"/>
      <c r="D16" s="2"/>
      <c r="E16" s="2"/>
      <c r="F16" s="206"/>
      <c r="G16" s="189"/>
      <c r="H16" s="189"/>
      <c r="I16" s="189"/>
    </row>
    <row r="17" spans="1:9" ht="15">
      <c r="A17" s="200" t="s">
        <v>273</v>
      </c>
      <c r="B17" s="165" t="s">
        <v>274</v>
      </c>
      <c r="C17" s="2"/>
      <c r="D17" s="2"/>
      <c r="E17" s="2"/>
      <c r="F17" s="206"/>
      <c r="G17" s="189"/>
      <c r="H17" s="189"/>
      <c r="I17" s="189"/>
    </row>
    <row r="18" spans="1:9" ht="15">
      <c r="A18" s="207" t="s">
        <v>404</v>
      </c>
      <c r="B18" s="205" t="s">
        <v>275</v>
      </c>
      <c r="C18" s="2"/>
      <c r="D18" s="2"/>
      <c r="E18" s="2"/>
      <c r="F18" s="206"/>
      <c r="G18" s="189"/>
      <c r="H18" s="189"/>
      <c r="I18" s="189"/>
    </row>
    <row r="19" spans="1:9" ht="15">
      <c r="A19" s="203" t="s">
        <v>289</v>
      </c>
      <c r="B19" s="165" t="s">
        <v>290</v>
      </c>
      <c r="C19" s="2"/>
      <c r="D19" s="2"/>
      <c r="E19" s="2"/>
      <c r="F19" s="206"/>
      <c r="G19" s="189"/>
      <c r="H19" s="189"/>
      <c r="I19" s="189"/>
    </row>
    <row r="20" spans="1:9" ht="15">
      <c r="A20" s="163" t="s">
        <v>291</v>
      </c>
      <c r="B20" s="165" t="s">
        <v>292</v>
      </c>
      <c r="C20" s="2"/>
      <c r="D20" s="2"/>
      <c r="E20" s="2"/>
      <c r="F20" s="206"/>
      <c r="G20" s="189"/>
      <c r="H20" s="189"/>
      <c r="I20" s="189"/>
    </row>
    <row r="21" spans="1:9" ht="15">
      <c r="A21" s="200" t="s">
        <v>293</v>
      </c>
      <c r="B21" s="165" t="s">
        <v>294</v>
      </c>
      <c r="C21" s="2"/>
      <c r="D21" s="2"/>
      <c r="E21" s="2"/>
      <c r="F21" s="206"/>
      <c r="G21" s="189"/>
      <c r="H21" s="189"/>
      <c r="I21" s="189"/>
    </row>
    <row r="22" spans="1:9" ht="15">
      <c r="A22" s="200" t="s">
        <v>389</v>
      </c>
      <c r="B22" s="165" t="s">
        <v>295</v>
      </c>
      <c r="C22" s="2"/>
      <c r="D22" s="2"/>
      <c r="E22" s="2"/>
      <c r="F22" s="206"/>
      <c r="G22" s="189"/>
      <c r="H22" s="189"/>
      <c r="I22" s="189"/>
    </row>
    <row r="23" spans="1:9" ht="15">
      <c r="A23" s="202" t="s">
        <v>628</v>
      </c>
      <c r="B23" s="202" t="s">
        <v>295</v>
      </c>
      <c r="C23" s="2"/>
      <c r="D23" s="2"/>
      <c r="E23" s="2"/>
      <c r="F23" s="206"/>
      <c r="G23" s="189"/>
      <c r="H23" s="189"/>
      <c r="I23" s="189"/>
    </row>
    <row r="24" spans="1:9" ht="15">
      <c r="A24" s="202" t="s">
        <v>629</v>
      </c>
      <c r="B24" s="202" t="s">
        <v>295</v>
      </c>
      <c r="C24" s="2"/>
      <c r="D24" s="2"/>
      <c r="E24" s="2"/>
      <c r="F24" s="206"/>
      <c r="G24" s="189"/>
      <c r="H24" s="189"/>
      <c r="I24" s="189"/>
    </row>
    <row r="25" spans="1:9" ht="15">
      <c r="A25" s="208" t="s">
        <v>630</v>
      </c>
      <c r="B25" s="208" t="s">
        <v>295</v>
      </c>
      <c r="C25" s="2"/>
      <c r="D25" s="2"/>
      <c r="E25" s="2"/>
      <c r="F25" s="206"/>
      <c r="G25" s="189"/>
      <c r="H25" s="189"/>
      <c r="I25" s="189"/>
    </row>
    <row r="26" spans="1:9" ht="15">
      <c r="A26" s="209" t="s">
        <v>407</v>
      </c>
      <c r="B26" s="210" t="s">
        <v>296</v>
      </c>
      <c r="C26" s="2"/>
      <c r="D26" s="2"/>
      <c r="E26" s="2"/>
      <c r="F26" s="206"/>
      <c r="G26" s="189"/>
      <c r="H26" s="189"/>
      <c r="I26" s="189"/>
    </row>
    <row r="27" spans="1:2" ht="15">
      <c r="A27" s="211"/>
      <c r="B27" s="212"/>
    </row>
    <row r="28" spans="1:8" ht="47.25" customHeight="1">
      <c r="A28" s="159" t="s">
        <v>14</v>
      </c>
      <c r="B28" s="160" t="s">
        <v>15</v>
      </c>
      <c r="C28" s="161" t="s">
        <v>631</v>
      </c>
      <c r="D28" s="161" t="s">
        <v>632</v>
      </c>
      <c r="E28" s="161" t="s">
        <v>633</v>
      </c>
      <c r="F28" s="161" t="s">
        <v>634</v>
      </c>
      <c r="G28" s="2"/>
      <c r="H28" s="2"/>
    </row>
    <row r="29" spans="1:8" ht="26.25">
      <c r="A29" s="162" t="s">
        <v>635</v>
      </c>
      <c r="B29" s="210"/>
      <c r="C29" s="2"/>
      <c r="D29" s="2"/>
      <c r="E29" s="2"/>
      <c r="F29" s="2"/>
      <c r="G29" s="2"/>
      <c r="H29" s="2"/>
    </row>
    <row r="30" spans="1:8" ht="15.75">
      <c r="A30" s="161" t="s">
        <v>636</v>
      </c>
      <c r="B30" s="210"/>
      <c r="C30" s="2"/>
      <c r="D30" s="2"/>
      <c r="E30" s="2"/>
      <c r="F30" s="2"/>
      <c r="G30" s="2"/>
      <c r="H30" s="2"/>
    </row>
    <row r="31" spans="1:8" ht="45">
      <c r="A31" s="161" t="s">
        <v>637</v>
      </c>
      <c r="B31" s="210"/>
      <c r="C31" s="2"/>
      <c r="D31" s="2"/>
      <c r="E31" s="2"/>
      <c r="F31" s="2"/>
      <c r="G31" s="2"/>
      <c r="H31" s="2"/>
    </row>
    <row r="32" spans="1:8" ht="15.75">
      <c r="A32" s="161" t="s">
        <v>638</v>
      </c>
      <c r="B32" s="210"/>
      <c r="C32" s="2"/>
      <c r="D32" s="2"/>
      <c r="E32" s="2"/>
      <c r="F32" s="2"/>
      <c r="G32" s="2"/>
      <c r="H32" s="2"/>
    </row>
    <row r="33" spans="1:8" ht="30.75" customHeight="1">
      <c r="A33" s="161" t="s">
        <v>639</v>
      </c>
      <c r="B33" s="210"/>
      <c r="C33" s="2"/>
      <c r="D33" s="2"/>
      <c r="E33" s="2"/>
      <c r="F33" s="2"/>
      <c r="G33" s="2"/>
      <c r="H33" s="2"/>
    </row>
    <row r="34" spans="1:8" ht="15.75">
      <c r="A34" s="161" t="s">
        <v>640</v>
      </c>
      <c r="B34" s="210"/>
      <c r="C34" s="2"/>
      <c r="D34" s="2"/>
      <c r="E34" s="2"/>
      <c r="F34" s="2"/>
      <c r="G34" s="2"/>
      <c r="H34" s="2"/>
    </row>
    <row r="35" spans="1:8" ht="21" customHeight="1">
      <c r="A35" s="161" t="s">
        <v>641</v>
      </c>
      <c r="B35" s="210"/>
      <c r="C35" s="2"/>
      <c r="D35" s="2"/>
      <c r="E35" s="2"/>
      <c r="F35" s="2"/>
      <c r="G35" s="2"/>
      <c r="H35" s="2"/>
    </row>
    <row r="36" spans="1:8" ht="15">
      <c r="A36" s="207" t="s">
        <v>642</v>
      </c>
      <c r="B36" s="210"/>
      <c r="C36" s="2"/>
      <c r="D36" s="2"/>
      <c r="E36" s="2"/>
      <c r="F36" s="2"/>
      <c r="G36" s="2"/>
      <c r="H36" s="2"/>
    </row>
    <row r="37" spans="1:2" ht="15">
      <c r="A37" s="211"/>
      <c r="B37" s="212"/>
    </row>
    <row r="38" spans="1:2" ht="15">
      <c r="A38" s="211"/>
      <c r="B38" s="212"/>
    </row>
    <row r="39" spans="1:5" ht="15">
      <c r="A39" s="466" t="s">
        <v>643</v>
      </c>
      <c r="B39" s="466"/>
      <c r="C39" s="466"/>
      <c r="D39" s="466"/>
      <c r="E39" s="466"/>
    </row>
    <row r="40" spans="1:5" ht="15">
      <c r="A40" s="466"/>
      <c r="B40" s="466"/>
      <c r="C40" s="466"/>
      <c r="D40" s="466"/>
      <c r="E40" s="466"/>
    </row>
    <row r="41" spans="1:5" ht="27.75" customHeight="1">
      <c r="A41" s="466"/>
      <c r="B41" s="466"/>
      <c r="C41" s="466"/>
      <c r="D41" s="466"/>
      <c r="E41" s="466"/>
    </row>
    <row r="42" spans="1:2" ht="15">
      <c r="A42" s="211"/>
      <c r="B42" s="212"/>
    </row>
  </sheetData>
  <sheetProtection/>
  <mergeCells count="3">
    <mergeCell ref="A1:H1"/>
    <mergeCell ref="A2:H2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46">
      <selection activeCell="D37" sqref="D37"/>
    </sheetView>
  </sheetViews>
  <sheetFormatPr defaultColWidth="9.140625" defaultRowHeight="15"/>
  <cols>
    <col min="1" max="1" width="92.57421875" style="8" customWidth="1"/>
    <col min="2" max="2" width="8.28125" style="8" customWidth="1"/>
    <col min="3" max="3" width="17.7109375" style="16" customWidth="1"/>
    <col min="4" max="4" width="12.57421875" style="16" customWidth="1"/>
    <col min="5" max="5" width="17.00390625" style="18" customWidth="1"/>
    <col min="6" max="6" width="16.7109375" style="18" customWidth="1"/>
    <col min="7" max="7" width="16.421875" style="18" customWidth="1"/>
    <col min="8" max="8" width="19.00390625" style="18" customWidth="1"/>
    <col min="9" max="16384" width="9.140625" style="8" customWidth="1"/>
  </cols>
  <sheetData>
    <row r="1" spans="1:8" ht="39.75" customHeight="1">
      <c r="A1" s="454" t="s">
        <v>860</v>
      </c>
      <c r="B1" s="454"/>
      <c r="C1" s="454"/>
      <c r="D1" s="454"/>
      <c r="E1" s="454"/>
      <c r="F1" s="454"/>
      <c r="G1" s="454"/>
      <c r="H1" s="454"/>
    </row>
    <row r="2" spans="1:8" ht="23.25" customHeight="1">
      <c r="A2" s="455" t="s">
        <v>966</v>
      </c>
      <c r="B2" s="455"/>
      <c r="C2" s="455"/>
      <c r="D2" s="455"/>
      <c r="E2" s="455"/>
      <c r="F2" s="455"/>
      <c r="G2" s="455"/>
      <c r="H2" s="455"/>
    </row>
    <row r="3" spans="1:8" ht="18">
      <c r="A3" s="17"/>
      <c r="H3" s="101"/>
    </row>
    <row r="4" ht="15">
      <c r="H4" s="101" t="s">
        <v>541</v>
      </c>
    </row>
    <row r="5" spans="1:8" s="21" customFormat="1" ht="56.25">
      <c r="A5" s="19" t="s">
        <v>14</v>
      </c>
      <c r="B5" s="20" t="s">
        <v>2</v>
      </c>
      <c r="C5" s="148" t="s">
        <v>463</v>
      </c>
      <c r="D5" s="148" t="s">
        <v>464</v>
      </c>
      <c r="E5" s="150" t="s">
        <v>465</v>
      </c>
      <c r="F5" s="149" t="s">
        <v>939</v>
      </c>
      <c r="G5" s="149" t="s">
        <v>940</v>
      </c>
      <c r="H5" s="149" t="s">
        <v>1</v>
      </c>
    </row>
    <row r="6" spans="1:8" ht="19.5" customHeight="1">
      <c r="A6" s="22" t="s">
        <v>186</v>
      </c>
      <c r="B6" s="23" t="s">
        <v>187</v>
      </c>
      <c r="C6" s="438">
        <v>115443</v>
      </c>
      <c r="D6" s="24"/>
      <c r="E6" s="25">
        <f aca="true" t="shared" si="0" ref="E6:E12">SUM(C6:D6)</f>
        <v>115443</v>
      </c>
      <c r="F6" s="25"/>
      <c r="G6" s="25"/>
      <c r="H6" s="25">
        <f>E6+F6+G6</f>
        <v>115443</v>
      </c>
    </row>
    <row r="7" spans="1:8" ht="19.5" customHeight="1">
      <c r="A7" s="26" t="s">
        <v>188</v>
      </c>
      <c r="B7" s="23" t="s">
        <v>189</v>
      </c>
      <c r="C7" s="24">
        <v>37377490</v>
      </c>
      <c r="D7" s="24"/>
      <c r="E7" s="25">
        <f t="shared" si="0"/>
        <v>37377490</v>
      </c>
      <c r="F7" s="25"/>
      <c r="G7" s="25"/>
      <c r="H7" s="25">
        <f>E7+F7+G7</f>
        <v>37377490</v>
      </c>
    </row>
    <row r="8" spans="1:8" ht="19.5" customHeight="1">
      <c r="A8" s="26" t="s">
        <v>190</v>
      </c>
      <c r="B8" s="23" t="s">
        <v>191</v>
      </c>
      <c r="C8" s="24">
        <v>15687027</v>
      </c>
      <c r="D8" s="24"/>
      <c r="E8" s="25">
        <f t="shared" si="0"/>
        <v>15687027</v>
      </c>
      <c r="F8" s="25"/>
      <c r="G8" s="25"/>
      <c r="H8" s="25">
        <f>E8+F8+G8</f>
        <v>15687027</v>
      </c>
    </row>
    <row r="9" spans="1:8" ht="19.5" customHeight="1">
      <c r="A9" s="26" t="s">
        <v>192</v>
      </c>
      <c r="B9" s="23" t="s">
        <v>193</v>
      </c>
      <c r="C9" s="24">
        <v>1399920</v>
      </c>
      <c r="D9" s="24"/>
      <c r="E9" s="25">
        <f t="shared" si="0"/>
        <v>1399920</v>
      </c>
      <c r="F9" s="25"/>
      <c r="G9" s="25"/>
      <c r="H9" s="25">
        <f>E9+F9+G9</f>
        <v>1399920</v>
      </c>
    </row>
    <row r="10" spans="1:8" ht="19.5" customHeight="1">
      <c r="A10" s="26" t="s">
        <v>194</v>
      </c>
      <c r="B10" s="23" t="s">
        <v>195</v>
      </c>
      <c r="C10" s="24"/>
      <c r="D10" s="24"/>
      <c r="E10" s="25">
        <f t="shared" si="0"/>
        <v>0</v>
      </c>
      <c r="F10" s="25"/>
      <c r="G10" s="25"/>
      <c r="H10" s="25"/>
    </row>
    <row r="11" spans="1:8" ht="19.5" customHeight="1">
      <c r="A11" s="26" t="s">
        <v>196</v>
      </c>
      <c r="B11" s="23" t="s">
        <v>197</v>
      </c>
      <c r="C11" s="24"/>
      <c r="D11" s="24"/>
      <c r="E11" s="25">
        <f t="shared" si="0"/>
        <v>0</v>
      </c>
      <c r="F11" s="25"/>
      <c r="G11" s="25"/>
      <c r="H11" s="25">
        <f>E11+F11+G11</f>
        <v>0</v>
      </c>
    </row>
    <row r="12" spans="1:8" ht="19.5" customHeight="1">
      <c r="A12" s="27" t="s">
        <v>392</v>
      </c>
      <c r="B12" s="28" t="s">
        <v>198</v>
      </c>
      <c r="C12" s="24">
        <f>SUM(C6:C11)</f>
        <v>54579880</v>
      </c>
      <c r="D12" s="24"/>
      <c r="E12" s="25">
        <f t="shared" si="0"/>
        <v>54579880</v>
      </c>
      <c r="F12" s="25"/>
      <c r="G12" s="25"/>
      <c r="H12" s="25">
        <f>E12+F12+G12</f>
        <v>54579880</v>
      </c>
    </row>
    <row r="13" spans="1:8" ht="19.5" customHeight="1">
      <c r="A13" s="26" t="s">
        <v>199</v>
      </c>
      <c r="B13" s="23" t="s">
        <v>200</v>
      </c>
      <c r="C13" s="24"/>
      <c r="D13" s="24"/>
      <c r="E13" s="25"/>
      <c r="F13" s="25"/>
      <c r="G13" s="25"/>
      <c r="H13" s="25"/>
    </row>
    <row r="14" spans="1:8" ht="19.5" customHeight="1">
      <c r="A14" s="26" t="s">
        <v>201</v>
      </c>
      <c r="B14" s="23" t="s">
        <v>202</v>
      </c>
      <c r="C14" s="24"/>
      <c r="D14" s="24"/>
      <c r="E14" s="25"/>
      <c r="F14" s="25"/>
      <c r="G14" s="25"/>
      <c r="H14" s="25"/>
    </row>
    <row r="15" spans="1:8" ht="19.5" customHeight="1">
      <c r="A15" s="26" t="s">
        <v>355</v>
      </c>
      <c r="B15" s="23" t="s">
        <v>203</v>
      </c>
      <c r="C15" s="24"/>
      <c r="D15" s="24"/>
      <c r="E15" s="25"/>
      <c r="F15" s="25"/>
      <c r="G15" s="25"/>
      <c r="H15" s="25"/>
    </row>
    <row r="16" spans="1:8" ht="19.5" customHeight="1">
      <c r="A16" s="26" t="s">
        <v>356</v>
      </c>
      <c r="B16" s="23" t="s">
        <v>204</v>
      </c>
      <c r="C16" s="24"/>
      <c r="D16" s="24"/>
      <c r="E16" s="25"/>
      <c r="F16" s="25"/>
      <c r="G16" s="25"/>
      <c r="H16" s="25"/>
    </row>
    <row r="17" spans="1:8" ht="19.5" customHeight="1">
      <c r="A17" s="26" t="s">
        <v>357</v>
      </c>
      <c r="B17" s="23" t="s">
        <v>205</v>
      </c>
      <c r="C17" s="24">
        <v>7034237</v>
      </c>
      <c r="D17" s="24"/>
      <c r="E17" s="25">
        <f>SUM(C17:D17)</f>
        <v>7034237</v>
      </c>
      <c r="F17" s="25"/>
      <c r="G17" s="25">
        <v>7226576</v>
      </c>
      <c r="H17" s="25">
        <f>E17+F17+G17</f>
        <v>14260813</v>
      </c>
    </row>
    <row r="18" spans="1:8" ht="19.5" customHeight="1">
      <c r="A18" s="29" t="s">
        <v>393</v>
      </c>
      <c r="B18" s="30" t="s">
        <v>206</v>
      </c>
      <c r="C18" s="24">
        <f>C12+C17</f>
        <v>61614117</v>
      </c>
      <c r="D18" s="24"/>
      <c r="E18" s="25">
        <f>SUM(C18:D18)</f>
        <v>61614117</v>
      </c>
      <c r="F18" s="25"/>
      <c r="G18" s="25">
        <v>7226576</v>
      </c>
      <c r="H18" s="25">
        <f>E18+F18+G18</f>
        <v>68840693</v>
      </c>
    </row>
    <row r="19" spans="1:8" ht="19.5" customHeight="1">
      <c r="A19" s="26" t="s">
        <v>207</v>
      </c>
      <c r="B19" s="23" t="s">
        <v>208</v>
      </c>
      <c r="C19" s="24"/>
      <c r="D19" s="24"/>
      <c r="E19" s="25"/>
      <c r="F19" s="25"/>
      <c r="G19" s="25"/>
      <c r="H19" s="25"/>
    </row>
    <row r="20" spans="1:8" ht="19.5" customHeight="1">
      <c r="A20" s="26" t="s">
        <v>209</v>
      </c>
      <c r="B20" s="23" t="s">
        <v>210</v>
      </c>
      <c r="C20" s="24"/>
      <c r="D20" s="24"/>
      <c r="E20" s="25"/>
      <c r="F20" s="25"/>
      <c r="G20" s="25"/>
      <c r="H20" s="25"/>
    </row>
    <row r="21" spans="1:8" ht="19.5" customHeight="1">
      <c r="A21" s="26" t="s">
        <v>358</v>
      </c>
      <c r="B21" s="23" t="s">
        <v>211</v>
      </c>
      <c r="C21" s="24">
        <v>498808</v>
      </c>
      <c r="D21" s="24"/>
      <c r="E21" s="25">
        <f>SUM(C21:D21)</f>
        <v>498808</v>
      </c>
      <c r="F21" s="25"/>
      <c r="G21" s="25"/>
      <c r="H21" s="25">
        <f>E21+F21+G21</f>
        <v>498808</v>
      </c>
    </row>
    <row r="22" spans="1:8" ht="19.5" customHeight="1">
      <c r="A22" s="26" t="s">
        <v>359</v>
      </c>
      <c r="B22" s="23" t="s">
        <v>212</v>
      </c>
      <c r="C22" s="24"/>
      <c r="D22" s="24"/>
      <c r="E22" s="25"/>
      <c r="F22" s="25"/>
      <c r="G22" s="25"/>
      <c r="H22" s="25"/>
    </row>
    <row r="23" spans="1:8" ht="19.5" customHeight="1">
      <c r="A23" s="26" t="s">
        <v>360</v>
      </c>
      <c r="B23" s="23" t="s">
        <v>213</v>
      </c>
      <c r="C23" s="24"/>
      <c r="D23" s="24"/>
      <c r="E23" s="25"/>
      <c r="F23" s="25"/>
      <c r="G23" s="25"/>
      <c r="H23" s="25"/>
    </row>
    <row r="24" spans="1:8" ht="19.5" customHeight="1">
      <c r="A24" s="29" t="s">
        <v>394</v>
      </c>
      <c r="B24" s="30" t="s">
        <v>214</v>
      </c>
      <c r="C24" s="24">
        <f>SUM(C19:C23)</f>
        <v>498808</v>
      </c>
      <c r="D24" s="24"/>
      <c r="E24" s="25">
        <f>SUM(C24:D24)</f>
        <v>498808</v>
      </c>
      <c r="F24" s="25"/>
      <c r="G24" s="25"/>
      <c r="H24" s="25">
        <f>E24+F24+G24</f>
        <v>498808</v>
      </c>
    </row>
    <row r="25" spans="1:8" ht="19.5" customHeight="1">
      <c r="A25" s="26" t="s">
        <v>361</v>
      </c>
      <c r="B25" s="23" t="s">
        <v>215</v>
      </c>
      <c r="C25" s="24"/>
      <c r="D25" s="24"/>
      <c r="E25" s="25"/>
      <c r="F25" s="25"/>
      <c r="G25" s="25"/>
      <c r="H25" s="25"/>
    </row>
    <row r="26" spans="1:8" ht="19.5" customHeight="1">
      <c r="A26" s="26" t="s">
        <v>362</v>
      </c>
      <c r="B26" s="23" t="s">
        <v>216</v>
      </c>
      <c r="C26" s="24"/>
      <c r="D26" s="24"/>
      <c r="E26" s="25"/>
      <c r="F26" s="25"/>
      <c r="G26" s="25"/>
      <c r="H26" s="25"/>
    </row>
    <row r="27" spans="1:8" ht="19.5" customHeight="1">
      <c r="A27" s="27" t="s">
        <v>395</v>
      </c>
      <c r="B27" s="28" t="s">
        <v>217</v>
      </c>
      <c r="C27" s="24"/>
      <c r="D27" s="24"/>
      <c r="E27" s="25"/>
      <c r="F27" s="25"/>
      <c r="G27" s="25"/>
      <c r="H27" s="25"/>
    </row>
    <row r="28" spans="1:8" ht="19.5" customHeight="1">
      <c r="A28" s="26" t="s">
        <v>363</v>
      </c>
      <c r="B28" s="23" t="s">
        <v>218</v>
      </c>
      <c r="C28" s="24"/>
      <c r="D28" s="24"/>
      <c r="E28" s="25"/>
      <c r="F28" s="25"/>
      <c r="G28" s="25"/>
      <c r="H28" s="25"/>
    </row>
    <row r="29" spans="1:8" ht="19.5" customHeight="1">
      <c r="A29" s="26" t="s">
        <v>364</v>
      </c>
      <c r="B29" s="23" t="s">
        <v>219</v>
      </c>
      <c r="C29" s="24"/>
      <c r="D29" s="24"/>
      <c r="E29" s="25"/>
      <c r="F29" s="25"/>
      <c r="G29" s="25"/>
      <c r="H29" s="25"/>
    </row>
    <row r="30" spans="1:8" ht="19.5" customHeight="1">
      <c r="A30" s="26" t="s">
        <v>365</v>
      </c>
      <c r="B30" s="23" t="s">
        <v>220</v>
      </c>
      <c r="C30" s="24"/>
      <c r="D30" s="24"/>
      <c r="E30" s="25"/>
      <c r="F30" s="25"/>
      <c r="G30" s="25"/>
      <c r="H30" s="25"/>
    </row>
    <row r="31" spans="1:8" ht="19.5" customHeight="1">
      <c r="A31" s="26" t="s">
        <v>366</v>
      </c>
      <c r="B31" s="23" t="s">
        <v>221</v>
      </c>
      <c r="C31" s="24">
        <v>350000000</v>
      </c>
      <c r="D31" s="24"/>
      <c r="E31" s="25">
        <f>SUM(C31:D31)</f>
        <v>350000000</v>
      </c>
      <c r="F31" s="25"/>
      <c r="G31" s="25"/>
      <c r="H31" s="25">
        <f>E31+F31+G31</f>
        <v>350000000</v>
      </c>
    </row>
    <row r="32" spans="1:8" ht="19.5" customHeight="1">
      <c r="A32" s="26" t="s">
        <v>367</v>
      </c>
      <c r="B32" s="23" t="s">
        <v>222</v>
      </c>
      <c r="C32" s="24"/>
      <c r="D32" s="24"/>
      <c r="E32" s="25"/>
      <c r="F32" s="25"/>
      <c r="G32" s="25"/>
      <c r="H32" s="25"/>
    </row>
    <row r="33" spans="1:8" ht="19.5" customHeight="1">
      <c r="A33" s="26" t="s">
        <v>223</v>
      </c>
      <c r="B33" s="23" t="s">
        <v>224</v>
      </c>
      <c r="C33" s="24"/>
      <c r="D33" s="24"/>
      <c r="E33" s="25"/>
      <c r="F33" s="25"/>
      <c r="G33" s="25"/>
      <c r="H33" s="25"/>
    </row>
    <row r="34" spans="1:8" ht="19.5" customHeight="1">
      <c r="A34" s="26" t="s">
        <v>368</v>
      </c>
      <c r="B34" s="23" t="s">
        <v>225</v>
      </c>
      <c r="C34" s="24">
        <v>4400000</v>
      </c>
      <c r="D34" s="24"/>
      <c r="E34" s="25">
        <f aca="true" t="shared" si="1" ref="E34:E41">SUM(C34:D34)</f>
        <v>4400000</v>
      </c>
      <c r="F34" s="25"/>
      <c r="G34" s="25"/>
      <c r="H34" s="25">
        <f aca="true" t="shared" si="2" ref="H34:H40">E34+F34+G34</f>
        <v>4400000</v>
      </c>
    </row>
    <row r="35" spans="1:8" ht="19.5" customHeight="1">
      <c r="A35" s="26" t="s">
        <v>369</v>
      </c>
      <c r="B35" s="23" t="s">
        <v>226</v>
      </c>
      <c r="C35" s="24"/>
      <c r="D35" s="24"/>
      <c r="E35" s="25"/>
      <c r="F35" s="25"/>
      <c r="G35" s="25"/>
      <c r="H35" s="25"/>
    </row>
    <row r="36" spans="1:8" ht="19.5" customHeight="1">
      <c r="A36" s="27" t="s">
        <v>396</v>
      </c>
      <c r="B36" s="28" t="s">
        <v>227</v>
      </c>
      <c r="C36" s="24">
        <f>SUM(C28:C35)</f>
        <v>354400000</v>
      </c>
      <c r="D36" s="24"/>
      <c r="E36" s="25">
        <f t="shared" si="1"/>
        <v>354400000</v>
      </c>
      <c r="F36" s="25"/>
      <c r="G36" s="25"/>
      <c r="H36" s="25">
        <f t="shared" si="2"/>
        <v>354400000</v>
      </c>
    </row>
    <row r="37" spans="1:8" ht="19.5" customHeight="1">
      <c r="A37" s="26" t="s">
        <v>370</v>
      </c>
      <c r="B37" s="23" t="s">
        <v>228</v>
      </c>
      <c r="C37" s="24">
        <v>400000</v>
      </c>
      <c r="D37" s="24"/>
      <c r="E37" s="25">
        <f t="shared" si="1"/>
        <v>400000</v>
      </c>
      <c r="F37" s="25"/>
      <c r="G37" s="25"/>
      <c r="H37" s="25">
        <f t="shared" si="2"/>
        <v>400000</v>
      </c>
    </row>
    <row r="38" spans="1:8" ht="19.5" customHeight="1">
      <c r="A38" s="29" t="s">
        <v>397</v>
      </c>
      <c r="B38" s="30" t="s">
        <v>229</v>
      </c>
      <c r="C38" s="24">
        <f>C27+C36+C37</f>
        <v>354800000</v>
      </c>
      <c r="D38" s="24"/>
      <c r="E38" s="25">
        <f t="shared" si="1"/>
        <v>354800000</v>
      </c>
      <c r="F38" s="25"/>
      <c r="G38" s="25"/>
      <c r="H38" s="25">
        <f t="shared" si="2"/>
        <v>354800000</v>
      </c>
    </row>
    <row r="39" spans="1:8" ht="19.5" customHeight="1">
      <c r="A39" s="31" t="s">
        <v>230</v>
      </c>
      <c r="B39" s="23" t="s">
        <v>231</v>
      </c>
      <c r="C39" s="391">
        <v>2684557</v>
      </c>
      <c r="D39" s="24"/>
      <c r="E39" s="25">
        <f t="shared" si="1"/>
        <v>2684557</v>
      </c>
      <c r="F39" s="25"/>
      <c r="G39" s="25"/>
      <c r="H39" s="25">
        <f t="shared" si="2"/>
        <v>2684557</v>
      </c>
    </row>
    <row r="40" spans="1:8" ht="19.5" customHeight="1">
      <c r="A40" s="31" t="s">
        <v>371</v>
      </c>
      <c r="B40" s="23" t="s">
        <v>232</v>
      </c>
      <c r="C40" s="24">
        <v>5450000</v>
      </c>
      <c r="D40" s="24"/>
      <c r="E40" s="25">
        <f t="shared" si="1"/>
        <v>5450000</v>
      </c>
      <c r="F40" s="25"/>
      <c r="G40" s="25"/>
      <c r="H40" s="25">
        <f t="shared" si="2"/>
        <v>5450000</v>
      </c>
    </row>
    <row r="41" spans="1:8" ht="19.5" customHeight="1">
      <c r="A41" s="31" t="s">
        <v>372</v>
      </c>
      <c r="B41" s="23" t="s">
        <v>233</v>
      </c>
      <c r="C41" s="24">
        <v>300000</v>
      </c>
      <c r="D41" s="24"/>
      <c r="E41" s="25">
        <f t="shared" si="1"/>
        <v>300000</v>
      </c>
      <c r="F41" s="25"/>
      <c r="G41" s="25"/>
      <c r="H41" s="25"/>
    </row>
    <row r="42" spans="1:8" ht="19.5" customHeight="1">
      <c r="A42" s="31" t="s">
        <v>373</v>
      </c>
      <c r="B42" s="23" t="s">
        <v>234</v>
      </c>
      <c r="C42" s="24">
        <v>14387000</v>
      </c>
      <c r="D42" s="24"/>
      <c r="E42" s="25">
        <f>SUM(C42:D42)</f>
        <v>14387000</v>
      </c>
      <c r="F42" s="25"/>
      <c r="G42" s="25"/>
      <c r="H42" s="25">
        <f aca="true" t="shared" si="3" ref="H42:H47">E42+F42+G42</f>
        <v>14387000</v>
      </c>
    </row>
    <row r="43" spans="1:8" ht="19.5" customHeight="1">
      <c r="A43" s="31" t="s">
        <v>235</v>
      </c>
      <c r="B43" s="23" t="s">
        <v>236</v>
      </c>
      <c r="C43" s="24">
        <v>9448000</v>
      </c>
      <c r="D43" s="24"/>
      <c r="E43" s="25">
        <f>SUM(C43:D43)</f>
        <v>9448000</v>
      </c>
      <c r="F43" s="25">
        <v>1660000</v>
      </c>
      <c r="G43" s="25"/>
      <c r="H43" s="25">
        <f t="shared" si="3"/>
        <v>11108000</v>
      </c>
    </row>
    <row r="44" spans="1:8" ht="19.5" customHeight="1">
      <c r="A44" s="31" t="s">
        <v>237</v>
      </c>
      <c r="B44" s="23" t="s">
        <v>238</v>
      </c>
      <c r="C44" s="24">
        <v>15224500</v>
      </c>
      <c r="D44" s="24"/>
      <c r="E44" s="25">
        <f>SUM(C44:D44)</f>
        <v>15224500</v>
      </c>
      <c r="F44" s="25">
        <v>448000</v>
      </c>
      <c r="G44" s="25"/>
      <c r="H44" s="25">
        <f t="shared" si="3"/>
        <v>15672500</v>
      </c>
    </row>
    <row r="45" spans="1:8" ht="19.5" customHeight="1">
      <c r="A45" s="31" t="s">
        <v>239</v>
      </c>
      <c r="B45" s="23" t="s">
        <v>240</v>
      </c>
      <c r="C45" s="24"/>
      <c r="D45" s="24"/>
      <c r="E45" s="25"/>
      <c r="F45" s="25"/>
      <c r="G45" s="25"/>
      <c r="H45" s="25">
        <f t="shared" si="3"/>
        <v>0</v>
      </c>
    </row>
    <row r="46" spans="1:8" ht="19.5" customHeight="1">
      <c r="A46" s="31" t="s">
        <v>374</v>
      </c>
      <c r="B46" s="23" t="s">
        <v>241</v>
      </c>
      <c r="C46" s="24"/>
      <c r="D46" s="24"/>
      <c r="E46" s="25">
        <f>SUM(C46:D46)</f>
        <v>0</v>
      </c>
      <c r="F46" s="25"/>
      <c r="G46" s="25"/>
      <c r="H46" s="25">
        <f t="shared" si="3"/>
        <v>0</v>
      </c>
    </row>
    <row r="47" spans="1:8" ht="19.5" customHeight="1">
      <c r="A47" s="31" t="s">
        <v>375</v>
      </c>
      <c r="B47" s="23" t="s">
        <v>242</v>
      </c>
      <c r="C47" s="24"/>
      <c r="D47" s="24"/>
      <c r="E47" s="25"/>
      <c r="F47" s="25"/>
      <c r="G47" s="25">
        <v>5000</v>
      </c>
      <c r="H47" s="25">
        <f t="shared" si="3"/>
        <v>5000</v>
      </c>
    </row>
    <row r="48" spans="1:8" ht="19.5" customHeight="1">
      <c r="A48" s="31" t="s">
        <v>376</v>
      </c>
      <c r="B48" s="23" t="s">
        <v>243</v>
      </c>
      <c r="C48" s="24"/>
      <c r="D48" s="24"/>
      <c r="E48" s="25"/>
      <c r="F48" s="25"/>
      <c r="G48" s="25"/>
      <c r="H48" s="25"/>
    </row>
    <row r="49" spans="1:8" ht="19.5" customHeight="1">
      <c r="A49" s="32" t="s">
        <v>398</v>
      </c>
      <c r="B49" s="30" t="s">
        <v>244</v>
      </c>
      <c r="C49" s="24">
        <f>SUM(C39:C48)</f>
        <v>47494057</v>
      </c>
      <c r="D49" s="24"/>
      <c r="E49" s="25">
        <f>SUM(C49:D49)</f>
        <v>47494057</v>
      </c>
      <c r="F49" s="25">
        <f>SUM(F43:F48)</f>
        <v>2108000</v>
      </c>
      <c r="G49" s="25">
        <f>SUM(G39:G48)</f>
        <v>5000</v>
      </c>
      <c r="H49" s="25">
        <f>E49+F49+G49</f>
        <v>49607057</v>
      </c>
    </row>
    <row r="50" spans="1:8" ht="19.5" customHeight="1">
      <c r="A50" s="31" t="s">
        <v>377</v>
      </c>
      <c r="B50" s="23" t="s">
        <v>245</v>
      </c>
      <c r="C50" s="24"/>
      <c r="D50" s="24"/>
      <c r="E50" s="25"/>
      <c r="F50" s="25"/>
      <c r="G50" s="25"/>
      <c r="H50" s="25"/>
    </row>
    <row r="51" spans="1:8" ht="19.5" customHeight="1">
      <c r="A51" s="31" t="s">
        <v>378</v>
      </c>
      <c r="B51" s="23" t="s">
        <v>246</v>
      </c>
      <c r="C51" s="24">
        <v>29000000</v>
      </c>
      <c r="D51" s="24"/>
      <c r="E51" s="25">
        <f>SUM(C51:D51)</f>
        <v>29000000</v>
      </c>
      <c r="F51" s="25"/>
      <c r="G51" s="25"/>
      <c r="H51" s="25">
        <f>E51+F51+G51</f>
        <v>29000000</v>
      </c>
    </row>
    <row r="52" spans="1:8" ht="19.5" customHeight="1">
      <c r="A52" s="31" t="s">
        <v>247</v>
      </c>
      <c r="B52" s="23" t="s">
        <v>248</v>
      </c>
      <c r="C52" s="24"/>
      <c r="D52" s="24"/>
      <c r="E52" s="25"/>
      <c r="F52" s="25"/>
      <c r="G52" s="25"/>
      <c r="H52" s="25"/>
    </row>
    <row r="53" spans="1:8" ht="19.5" customHeight="1">
      <c r="A53" s="31" t="s">
        <v>379</v>
      </c>
      <c r="B53" s="23" t="s">
        <v>249</v>
      </c>
      <c r="C53" s="24"/>
      <c r="D53" s="24"/>
      <c r="E53" s="25"/>
      <c r="F53" s="25"/>
      <c r="G53" s="25"/>
      <c r="H53" s="25"/>
    </row>
    <row r="54" spans="1:8" ht="19.5" customHeight="1">
      <c r="A54" s="31" t="s">
        <v>250</v>
      </c>
      <c r="B54" s="23" t="s">
        <v>251</v>
      </c>
      <c r="C54" s="24"/>
      <c r="D54" s="24"/>
      <c r="E54" s="25"/>
      <c r="F54" s="25"/>
      <c r="G54" s="25"/>
      <c r="H54" s="25"/>
    </row>
    <row r="55" spans="1:8" ht="19.5" customHeight="1">
      <c r="A55" s="29" t="s">
        <v>399</v>
      </c>
      <c r="B55" s="30" t="s">
        <v>252</v>
      </c>
      <c r="C55" s="24">
        <f>SUM(C50:C54)</f>
        <v>29000000</v>
      </c>
      <c r="D55" s="24"/>
      <c r="E55" s="25">
        <f>SUM(C55:D55)</f>
        <v>29000000</v>
      </c>
      <c r="F55" s="25"/>
      <c r="G55" s="25"/>
      <c r="H55" s="25">
        <f>E55+F55+G55</f>
        <v>29000000</v>
      </c>
    </row>
    <row r="56" spans="1:8" ht="19.5" customHeight="1">
      <c r="A56" s="31" t="s">
        <v>253</v>
      </c>
      <c r="B56" s="23" t="s">
        <v>254</v>
      </c>
      <c r="C56" s="24"/>
      <c r="D56" s="24"/>
      <c r="E56" s="25"/>
      <c r="F56" s="25"/>
      <c r="G56" s="25"/>
      <c r="H56" s="25"/>
    </row>
    <row r="57" spans="1:8" ht="19.5" customHeight="1">
      <c r="A57" s="26" t="s">
        <v>380</v>
      </c>
      <c r="B57" s="23" t="s">
        <v>255</v>
      </c>
      <c r="C57" s="24"/>
      <c r="D57" s="24"/>
      <c r="E57" s="25"/>
      <c r="F57" s="25"/>
      <c r="G57" s="25"/>
      <c r="H57" s="25"/>
    </row>
    <row r="58" spans="1:8" ht="19.5" customHeight="1">
      <c r="A58" s="31" t="s">
        <v>381</v>
      </c>
      <c r="B58" s="23" t="s">
        <v>256</v>
      </c>
      <c r="C58" s="24"/>
      <c r="D58" s="24"/>
      <c r="E58" s="25"/>
      <c r="F58" s="25"/>
      <c r="G58" s="25"/>
      <c r="H58" s="25"/>
    </row>
    <row r="59" spans="1:8" ht="19.5" customHeight="1">
      <c r="A59" s="29" t="s">
        <v>400</v>
      </c>
      <c r="B59" s="30" t="s">
        <v>257</v>
      </c>
      <c r="C59" s="24">
        <f>SUM(C57:C58)</f>
        <v>0</v>
      </c>
      <c r="D59" s="24"/>
      <c r="E59" s="25"/>
      <c r="F59" s="25"/>
      <c r="G59" s="25"/>
      <c r="H59" s="25"/>
    </row>
    <row r="60" spans="1:8" ht="19.5" customHeight="1">
      <c r="A60" s="31" t="s">
        <v>258</v>
      </c>
      <c r="B60" s="23" t="s">
        <v>259</v>
      </c>
      <c r="C60" s="24"/>
      <c r="D60" s="24"/>
      <c r="E60" s="25"/>
      <c r="F60" s="25"/>
      <c r="G60" s="25"/>
      <c r="H60" s="25"/>
    </row>
    <row r="61" spans="1:8" ht="19.5" customHeight="1">
      <c r="A61" s="26" t="s">
        <v>382</v>
      </c>
      <c r="B61" s="23" t="s">
        <v>260</v>
      </c>
      <c r="C61" s="24"/>
      <c r="D61" s="24"/>
      <c r="E61" s="25"/>
      <c r="F61" s="25"/>
      <c r="G61" s="25"/>
      <c r="H61" s="25"/>
    </row>
    <row r="62" spans="1:8" ht="19.5" customHeight="1">
      <c r="A62" s="31" t="s">
        <v>383</v>
      </c>
      <c r="B62" s="23" t="s">
        <v>261</v>
      </c>
      <c r="C62" s="24"/>
      <c r="D62" s="24"/>
      <c r="E62" s="25"/>
      <c r="F62" s="25"/>
      <c r="G62" s="25"/>
      <c r="H62" s="25"/>
    </row>
    <row r="63" spans="1:8" ht="19.5" customHeight="1">
      <c r="A63" s="29" t="s">
        <v>402</v>
      </c>
      <c r="B63" s="30" t="s">
        <v>262</v>
      </c>
      <c r="C63" s="24">
        <f>SUM(C60:C62)</f>
        <v>0</v>
      </c>
      <c r="D63" s="24"/>
      <c r="E63" s="25"/>
      <c r="F63" s="25"/>
      <c r="G63" s="25"/>
      <c r="H63" s="25"/>
    </row>
    <row r="64" spans="1:8" ht="19.5" customHeight="1">
      <c r="A64" s="33" t="s">
        <v>401</v>
      </c>
      <c r="B64" s="34" t="s">
        <v>263</v>
      </c>
      <c r="C64" s="24">
        <f>C18+C24+C38+C49+C55+C59+C63</f>
        <v>493406982</v>
      </c>
      <c r="D64" s="24"/>
      <c r="E64" s="25">
        <f>SUM(C64:D64)</f>
        <v>493406982</v>
      </c>
      <c r="F64" s="25">
        <f>F12+F18+F24+F38+F49+F55+F59+F63</f>
        <v>2108000</v>
      </c>
      <c r="G64" s="25">
        <f>G49+G18</f>
        <v>7231576</v>
      </c>
      <c r="H64" s="25">
        <f>E64+F64+G64</f>
        <v>502746558</v>
      </c>
    </row>
    <row r="65" spans="1:8" ht="19.5" customHeight="1">
      <c r="A65" s="35" t="s">
        <v>467</v>
      </c>
      <c r="B65" s="36"/>
      <c r="C65" s="24"/>
      <c r="D65" s="24">
        <f>D18+D38+D49+D59+D80</f>
        <v>0</v>
      </c>
      <c r="E65" s="25"/>
      <c r="F65" s="25"/>
      <c r="G65" s="25"/>
      <c r="H65" s="25"/>
    </row>
    <row r="66" spans="1:8" ht="19.5" customHeight="1">
      <c r="A66" s="35" t="s">
        <v>468</v>
      </c>
      <c r="B66" s="36"/>
      <c r="C66" s="24">
        <v>0</v>
      </c>
      <c r="D66" s="24">
        <v>0</v>
      </c>
      <c r="E66" s="25">
        <v>0</v>
      </c>
      <c r="F66" s="25"/>
      <c r="G66" s="25"/>
      <c r="H66" s="25"/>
    </row>
    <row r="67" spans="1:8" ht="19.5" customHeight="1">
      <c r="A67" s="37" t="s">
        <v>384</v>
      </c>
      <c r="B67" s="26" t="s">
        <v>264</v>
      </c>
      <c r="C67" s="24"/>
      <c r="D67" s="24"/>
      <c r="E67" s="25"/>
      <c r="F67" s="25"/>
      <c r="G67" s="25"/>
      <c r="H67" s="25"/>
    </row>
    <row r="68" spans="1:8" ht="19.5" customHeight="1">
      <c r="A68" s="31" t="s">
        <v>265</v>
      </c>
      <c r="B68" s="26" t="s">
        <v>266</v>
      </c>
      <c r="C68" s="24"/>
      <c r="D68" s="24"/>
      <c r="E68" s="25"/>
      <c r="F68" s="25"/>
      <c r="G68" s="25"/>
      <c r="H68" s="25"/>
    </row>
    <row r="69" spans="1:8" ht="19.5" customHeight="1">
      <c r="A69" s="37" t="s">
        <v>385</v>
      </c>
      <c r="B69" s="26" t="s">
        <v>267</v>
      </c>
      <c r="C69" s="24"/>
      <c r="D69" s="24"/>
      <c r="E69" s="25"/>
      <c r="F69" s="25"/>
      <c r="G69" s="25"/>
      <c r="H69" s="25"/>
    </row>
    <row r="70" spans="1:8" ht="19.5" customHeight="1">
      <c r="A70" s="38" t="s">
        <v>403</v>
      </c>
      <c r="B70" s="27" t="s">
        <v>268</v>
      </c>
      <c r="C70" s="24"/>
      <c r="D70" s="24"/>
      <c r="E70" s="25"/>
      <c r="F70" s="25"/>
      <c r="G70" s="25"/>
      <c r="H70" s="25"/>
    </row>
    <row r="71" spans="1:8" ht="19.5" customHeight="1">
      <c r="A71" s="31" t="s">
        <v>386</v>
      </c>
      <c r="B71" s="26" t="s">
        <v>269</v>
      </c>
      <c r="C71" s="24"/>
      <c r="D71" s="24"/>
      <c r="E71" s="25"/>
      <c r="F71" s="25"/>
      <c r="G71" s="25"/>
      <c r="H71" s="25"/>
    </row>
    <row r="72" spans="1:8" ht="19.5" customHeight="1">
      <c r="A72" s="37" t="s">
        <v>270</v>
      </c>
      <c r="B72" s="26" t="s">
        <v>271</v>
      </c>
      <c r="C72" s="24"/>
      <c r="D72" s="24"/>
      <c r="E72" s="25"/>
      <c r="F72" s="25"/>
      <c r="G72" s="25"/>
      <c r="H72" s="25"/>
    </row>
    <row r="73" spans="1:8" ht="19.5" customHeight="1">
      <c r="A73" s="31" t="s">
        <v>387</v>
      </c>
      <c r="B73" s="26" t="s">
        <v>272</v>
      </c>
      <c r="C73" s="24"/>
      <c r="D73" s="24"/>
      <c r="E73" s="25"/>
      <c r="F73" s="25"/>
      <c r="G73" s="25"/>
      <c r="H73" s="25"/>
    </row>
    <row r="74" spans="1:8" ht="19.5" customHeight="1">
      <c r="A74" s="37" t="s">
        <v>273</v>
      </c>
      <c r="B74" s="26" t="s">
        <v>274</v>
      </c>
      <c r="C74" s="24"/>
      <c r="D74" s="24"/>
      <c r="E74" s="25"/>
      <c r="F74" s="25"/>
      <c r="G74" s="25"/>
      <c r="H74" s="25"/>
    </row>
    <row r="75" spans="1:8" ht="19.5" customHeight="1">
      <c r="A75" s="39" t="s">
        <v>404</v>
      </c>
      <c r="B75" s="27" t="s">
        <v>275</v>
      </c>
      <c r="C75" s="24"/>
      <c r="D75" s="24"/>
      <c r="E75" s="25"/>
      <c r="F75" s="25"/>
      <c r="G75" s="25"/>
      <c r="H75" s="25"/>
    </row>
    <row r="76" spans="1:8" ht="19.5" customHeight="1">
      <c r="A76" s="26" t="s">
        <v>441</v>
      </c>
      <c r="B76" s="26" t="s">
        <v>276</v>
      </c>
      <c r="C76" s="24">
        <v>81323863</v>
      </c>
      <c r="D76" s="24"/>
      <c r="E76" s="25">
        <f>SUM(C76:D76)</f>
        <v>81323863</v>
      </c>
      <c r="F76" s="25">
        <v>309900</v>
      </c>
      <c r="G76" s="25">
        <v>1656624</v>
      </c>
      <c r="H76" s="25">
        <f>E76+F76+G76</f>
        <v>83290387</v>
      </c>
    </row>
    <row r="77" spans="1:8" ht="19.5" customHeight="1">
      <c r="A77" s="26" t="s">
        <v>442</v>
      </c>
      <c r="B77" s="26" t="s">
        <v>276</v>
      </c>
      <c r="C77" s="24"/>
      <c r="D77" s="24"/>
      <c r="E77" s="25"/>
      <c r="F77" s="25"/>
      <c r="G77" s="25"/>
      <c r="H77" s="25"/>
    </row>
    <row r="78" spans="1:8" ht="19.5" customHeight="1">
      <c r="A78" s="26" t="s">
        <v>439</v>
      </c>
      <c r="B78" s="26" t="s">
        <v>277</v>
      </c>
      <c r="C78" s="24"/>
      <c r="D78" s="24"/>
      <c r="E78" s="25"/>
      <c r="F78" s="25"/>
      <c r="G78" s="25"/>
      <c r="H78" s="25"/>
    </row>
    <row r="79" spans="1:8" ht="19.5" customHeight="1">
      <c r="A79" s="26" t="s">
        <v>440</v>
      </c>
      <c r="B79" s="26" t="s">
        <v>277</v>
      </c>
      <c r="C79" s="24"/>
      <c r="D79" s="24"/>
      <c r="E79" s="25"/>
      <c r="F79" s="25"/>
      <c r="G79" s="25"/>
      <c r="H79" s="25"/>
    </row>
    <row r="80" spans="1:8" ht="19.5" customHeight="1">
      <c r="A80" s="27" t="s">
        <v>405</v>
      </c>
      <c r="B80" s="27" t="s">
        <v>278</v>
      </c>
      <c r="C80" s="24">
        <f>SUM(C76:C79)</f>
        <v>81323863</v>
      </c>
      <c r="D80" s="24"/>
      <c r="E80" s="25">
        <f>SUM(C80:D80)</f>
        <v>81323863</v>
      </c>
      <c r="F80" s="25">
        <f>SUM(F76:F79)</f>
        <v>309900</v>
      </c>
      <c r="G80" s="25">
        <f>SUM(G76:G79)</f>
        <v>1656624</v>
      </c>
      <c r="H80" s="25">
        <f>E80+F80+G80</f>
        <v>83290387</v>
      </c>
    </row>
    <row r="81" spans="1:8" ht="19.5" customHeight="1">
      <c r="A81" s="37" t="s">
        <v>279</v>
      </c>
      <c r="B81" s="26" t="s">
        <v>280</v>
      </c>
      <c r="C81" s="24">
        <v>1661462</v>
      </c>
      <c r="D81" s="24"/>
      <c r="E81" s="25"/>
      <c r="F81" s="25"/>
      <c r="G81" s="25"/>
      <c r="H81" s="25"/>
    </row>
    <row r="82" spans="1:8" ht="19.5" customHeight="1">
      <c r="A82" s="37" t="s">
        <v>281</v>
      </c>
      <c r="B82" s="26" t="s">
        <v>282</v>
      </c>
      <c r="C82" s="24"/>
      <c r="D82" s="24"/>
      <c r="E82" s="25"/>
      <c r="F82" s="25"/>
      <c r="G82" s="25"/>
      <c r="H82" s="25"/>
    </row>
    <row r="83" spans="1:8" ht="19.5" customHeight="1">
      <c r="A83" s="37" t="s">
        <v>283</v>
      </c>
      <c r="B83" s="26" t="s">
        <v>284</v>
      </c>
      <c r="C83" s="24"/>
      <c r="D83" s="24"/>
      <c r="E83" s="25"/>
      <c r="F83" s="25">
        <v>48822100</v>
      </c>
      <c r="G83" s="25">
        <v>44471800</v>
      </c>
      <c r="H83" s="25">
        <f>E83+F83+G83</f>
        <v>93293900</v>
      </c>
    </row>
    <row r="84" spans="1:8" ht="19.5" customHeight="1">
      <c r="A84" s="37" t="s">
        <v>285</v>
      </c>
      <c r="B84" s="26" t="s">
        <v>286</v>
      </c>
      <c r="C84" s="24"/>
      <c r="D84" s="24"/>
      <c r="E84" s="25"/>
      <c r="F84" s="25"/>
      <c r="G84" s="25"/>
      <c r="H84" s="25"/>
    </row>
    <row r="85" spans="1:8" ht="19.5" customHeight="1">
      <c r="A85" s="31" t="s">
        <v>388</v>
      </c>
      <c r="B85" s="26" t="s">
        <v>287</v>
      </c>
      <c r="C85" s="24"/>
      <c r="D85" s="24"/>
      <c r="E85" s="25"/>
      <c r="F85" s="25"/>
      <c r="G85" s="25"/>
      <c r="H85" s="25"/>
    </row>
    <row r="86" spans="1:8" ht="19.5" customHeight="1">
      <c r="A86" s="38" t="s">
        <v>406</v>
      </c>
      <c r="B86" s="27" t="s">
        <v>288</v>
      </c>
      <c r="C86" s="24">
        <f>C70+C75+C80+C81</f>
        <v>82985325</v>
      </c>
      <c r="D86" s="24"/>
      <c r="E86" s="25"/>
      <c r="F86" s="25">
        <f>F80+F83</f>
        <v>49132000</v>
      </c>
      <c r="G86" s="25">
        <f>G80+G83</f>
        <v>46128424</v>
      </c>
      <c r="H86" s="25">
        <f>E86+F86+G86</f>
        <v>95260424</v>
      </c>
    </row>
    <row r="87" spans="1:8" ht="19.5" customHeight="1">
      <c r="A87" s="31" t="s">
        <v>289</v>
      </c>
      <c r="B87" s="26" t="s">
        <v>290</v>
      </c>
      <c r="C87" s="24"/>
      <c r="D87" s="24"/>
      <c r="E87" s="25"/>
      <c r="F87" s="25"/>
      <c r="G87" s="25"/>
      <c r="H87" s="25"/>
    </row>
    <row r="88" spans="1:8" ht="19.5" customHeight="1">
      <c r="A88" s="31" t="s">
        <v>291</v>
      </c>
      <c r="B88" s="26" t="s">
        <v>292</v>
      </c>
      <c r="C88" s="24"/>
      <c r="D88" s="24"/>
      <c r="E88" s="25"/>
      <c r="F88" s="25"/>
      <c r="G88" s="25"/>
      <c r="H88" s="25"/>
    </row>
    <row r="89" spans="1:8" ht="19.5" customHeight="1">
      <c r="A89" s="37" t="s">
        <v>293</v>
      </c>
      <c r="B89" s="26" t="s">
        <v>294</v>
      </c>
      <c r="C89" s="24"/>
      <c r="D89" s="24"/>
      <c r="E89" s="25"/>
      <c r="F89" s="25"/>
      <c r="G89" s="25"/>
      <c r="H89" s="25"/>
    </row>
    <row r="90" spans="1:8" ht="19.5" customHeight="1">
      <c r="A90" s="37" t="s">
        <v>389</v>
      </c>
      <c r="B90" s="26" t="s">
        <v>295</v>
      </c>
      <c r="C90" s="24"/>
      <c r="D90" s="24"/>
      <c r="E90" s="25"/>
      <c r="F90" s="25"/>
      <c r="G90" s="25"/>
      <c r="H90" s="25"/>
    </row>
    <row r="91" spans="1:8" ht="19.5" customHeight="1">
      <c r="A91" s="39" t="s">
        <v>407</v>
      </c>
      <c r="B91" s="27" t="s">
        <v>296</v>
      </c>
      <c r="C91" s="24"/>
      <c r="D91" s="24"/>
      <c r="E91" s="25"/>
      <c r="F91" s="25"/>
      <c r="G91" s="25"/>
      <c r="H91" s="25"/>
    </row>
    <row r="92" spans="1:8" ht="19.5" customHeight="1">
      <c r="A92" s="38" t="s">
        <v>297</v>
      </c>
      <c r="B92" s="27" t="s">
        <v>298</v>
      </c>
      <c r="C92" s="24"/>
      <c r="D92" s="24"/>
      <c r="E92" s="25"/>
      <c r="F92" s="25"/>
      <c r="G92" s="25"/>
      <c r="H92" s="25"/>
    </row>
    <row r="93" spans="1:8" ht="19.5" customHeight="1">
      <c r="A93" s="40" t="s">
        <v>408</v>
      </c>
      <c r="B93" s="41" t="s">
        <v>299</v>
      </c>
      <c r="C93" s="440">
        <v>82985325</v>
      </c>
      <c r="D93" s="440"/>
      <c r="E93" s="440">
        <f>SUM(C93:D93)</f>
        <v>82985325</v>
      </c>
      <c r="F93" s="440">
        <f>F86</f>
        <v>49132000</v>
      </c>
      <c r="G93" s="440">
        <f>G86</f>
        <v>46128424</v>
      </c>
      <c r="H93" s="440">
        <f>E93+F93+G93</f>
        <v>178245749</v>
      </c>
    </row>
    <row r="94" spans="1:8" ht="19.5" customHeight="1">
      <c r="A94" s="42" t="s">
        <v>391</v>
      </c>
      <c r="B94" s="43"/>
      <c r="C94" s="441">
        <f>C64+C93</f>
        <v>576392307</v>
      </c>
      <c r="D94" s="441"/>
      <c r="E94" s="441">
        <f>SUM(C94:D94)</f>
        <v>576392307</v>
      </c>
      <c r="F94" s="441">
        <f>F93+F64</f>
        <v>51240000</v>
      </c>
      <c r="G94" s="441">
        <f>G93+G64</f>
        <v>53360000</v>
      </c>
      <c r="H94" s="441">
        <f>E94+F94+G94</f>
        <v>680992307</v>
      </c>
    </row>
    <row r="95" ht="19.5" customHeight="1"/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31">
      <selection activeCell="D3" sqref="D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s="182" customFormat="1" ht="27" customHeight="1">
      <c r="A1" s="467" t="s">
        <v>861</v>
      </c>
      <c r="B1" s="468"/>
    </row>
    <row r="2" spans="1:7" ht="71.25" customHeight="1">
      <c r="A2" s="461" t="s">
        <v>905</v>
      </c>
      <c r="B2" s="461"/>
      <c r="C2" s="213"/>
      <c r="D2" s="213"/>
      <c r="E2" s="213"/>
      <c r="F2" s="213"/>
      <c r="G2" s="213"/>
    </row>
    <row r="3" spans="1:7" ht="24" customHeight="1">
      <c r="A3" s="158"/>
      <c r="B3" s="158"/>
      <c r="C3" s="213"/>
      <c r="D3" s="213"/>
      <c r="E3" s="213"/>
      <c r="F3" s="213"/>
      <c r="G3" s="213"/>
    </row>
    <row r="4" spans="1:2" ht="22.5" customHeight="1">
      <c r="A4" s="171" t="s">
        <v>591</v>
      </c>
      <c r="B4" s="101" t="s">
        <v>644</v>
      </c>
    </row>
    <row r="5" spans="1:2" ht="18">
      <c r="A5" s="214" t="s">
        <v>645</v>
      </c>
      <c r="B5" s="215" t="s">
        <v>646</v>
      </c>
    </row>
    <row r="6" spans="1:2" ht="15">
      <c r="A6" s="191" t="s">
        <v>6</v>
      </c>
      <c r="B6" s="191"/>
    </row>
    <row r="7" spans="1:2" ht="15">
      <c r="A7" s="216" t="s">
        <v>7</v>
      </c>
      <c r="B7" s="191"/>
    </row>
    <row r="8" spans="1:2" ht="15">
      <c r="A8" s="191" t="s">
        <v>8</v>
      </c>
      <c r="B8" s="191"/>
    </row>
    <row r="9" spans="1:2" ht="15">
      <c r="A9" s="191" t="s">
        <v>9</v>
      </c>
      <c r="B9" s="191"/>
    </row>
    <row r="10" spans="1:2" ht="15">
      <c r="A10" s="191" t="s">
        <v>10</v>
      </c>
      <c r="B10" s="191"/>
    </row>
    <row r="11" spans="1:2" ht="15">
      <c r="A11" s="191" t="s">
        <v>11</v>
      </c>
      <c r="B11" s="191"/>
    </row>
    <row r="12" spans="1:2" ht="15">
      <c r="A12" s="191" t="s">
        <v>12</v>
      </c>
      <c r="B12" s="191"/>
    </row>
    <row r="13" spans="1:2" ht="15">
      <c r="A13" s="191" t="s">
        <v>13</v>
      </c>
      <c r="B13" s="191"/>
    </row>
    <row r="14" spans="1:2" ht="15">
      <c r="A14" s="217" t="s">
        <v>647</v>
      </c>
      <c r="B14" s="218"/>
    </row>
    <row r="15" spans="1:2" ht="30">
      <c r="A15" s="219" t="s">
        <v>648</v>
      </c>
      <c r="B15" s="191"/>
    </row>
    <row r="16" spans="1:2" ht="30">
      <c r="A16" s="219" t="s">
        <v>649</v>
      </c>
      <c r="B16" s="191"/>
    </row>
    <row r="17" spans="1:2" ht="15">
      <c r="A17" s="220" t="s">
        <v>650</v>
      </c>
      <c r="B17" s="191"/>
    </row>
    <row r="18" spans="1:2" ht="15">
      <c r="A18" s="220" t="s">
        <v>651</v>
      </c>
      <c r="B18" s="191"/>
    </row>
    <row r="19" spans="1:2" ht="15">
      <c r="A19" s="191" t="s">
        <v>652</v>
      </c>
      <c r="B19" s="191"/>
    </row>
    <row r="20" spans="1:2" ht="15">
      <c r="A20" s="221" t="s">
        <v>653</v>
      </c>
      <c r="B20" s="191"/>
    </row>
    <row r="21" spans="1:2" ht="31.5">
      <c r="A21" s="222" t="s">
        <v>654</v>
      </c>
      <c r="B21" s="223"/>
    </row>
    <row r="22" spans="1:2" ht="15.75">
      <c r="A22" s="224" t="s">
        <v>655</v>
      </c>
      <c r="B22" s="225"/>
    </row>
    <row r="25" spans="1:2" ht="18">
      <c r="A25" s="214" t="s">
        <v>645</v>
      </c>
      <c r="B25" s="215" t="s">
        <v>646</v>
      </c>
    </row>
    <row r="26" spans="1:2" ht="15">
      <c r="A26" s="191" t="s">
        <v>6</v>
      </c>
      <c r="B26" s="191"/>
    </row>
    <row r="27" spans="1:2" ht="15">
      <c r="A27" s="216" t="s">
        <v>7</v>
      </c>
      <c r="B27" s="191"/>
    </row>
    <row r="28" spans="1:2" ht="15">
      <c r="A28" s="191" t="s">
        <v>8</v>
      </c>
      <c r="B28" s="191"/>
    </row>
    <row r="29" spans="1:2" ht="15">
      <c r="A29" s="191" t="s">
        <v>9</v>
      </c>
      <c r="B29" s="191"/>
    </row>
    <row r="30" spans="1:2" ht="15">
      <c r="A30" s="191" t="s">
        <v>10</v>
      </c>
      <c r="B30" s="191"/>
    </row>
    <row r="31" spans="1:2" ht="15">
      <c r="A31" s="191" t="s">
        <v>11</v>
      </c>
      <c r="B31" s="191"/>
    </row>
    <row r="32" spans="1:2" ht="15">
      <c r="A32" s="191" t="s">
        <v>12</v>
      </c>
      <c r="B32" s="191"/>
    </row>
    <row r="33" spans="1:2" ht="15">
      <c r="A33" s="191" t="s">
        <v>13</v>
      </c>
      <c r="B33" s="191"/>
    </row>
    <row r="34" spans="1:2" ht="15">
      <c r="A34" s="217" t="s">
        <v>647</v>
      </c>
      <c r="B34" s="218"/>
    </row>
    <row r="35" spans="1:2" ht="30">
      <c r="A35" s="219" t="s">
        <v>648</v>
      </c>
      <c r="B35" s="191"/>
    </row>
    <row r="36" spans="1:2" ht="30">
      <c r="A36" s="219" t="s">
        <v>649</v>
      </c>
      <c r="B36" s="191"/>
    </row>
    <row r="37" spans="1:2" ht="15">
      <c r="A37" s="220" t="s">
        <v>650</v>
      </c>
      <c r="B37" s="191"/>
    </row>
    <row r="38" spans="1:2" ht="15">
      <c r="A38" s="220" t="s">
        <v>651</v>
      </c>
      <c r="B38" s="191"/>
    </row>
    <row r="39" spans="1:2" ht="15">
      <c r="A39" s="191" t="s">
        <v>652</v>
      </c>
      <c r="B39" s="191"/>
    </row>
    <row r="40" spans="1:2" ht="15">
      <c r="A40" s="221" t="s">
        <v>653</v>
      </c>
      <c r="B40" s="191"/>
    </row>
    <row r="41" spans="1:2" ht="31.5">
      <c r="A41" s="222" t="s">
        <v>654</v>
      </c>
      <c r="B41" s="223"/>
    </row>
    <row r="42" spans="1:2" ht="15.75">
      <c r="A42" s="224" t="s">
        <v>655</v>
      </c>
      <c r="B42" s="225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28">
      <selection activeCell="C56" sqref="C56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s="151" customFormat="1" ht="22.5" customHeight="1">
      <c r="A1" s="232" t="s">
        <v>861</v>
      </c>
      <c r="B1" s="231"/>
      <c r="C1" s="231"/>
      <c r="D1" s="231"/>
    </row>
    <row r="2" spans="1:4" ht="48.75" customHeight="1">
      <c r="A2" s="461" t="s">
        <v>906</v>
      </c>
      <c r="B2" s="462"/>
      <c r="C2" s="462"/>
      <c r="D2" s="469"/>
    </row>
    <row r="3" spans="1:3" ht="21" customHeight="1">
      <c r="A3" s="158"/>
      <c r="B3" s="195"/>
      <c r="C3" s="195"/>
    </row>
    <row r="4" spans="1:4" ht="15">
      <c r="A4" s="171" t="s">
        <v>591</v>
      </c>
      <c r="D4" s="101" t="s">
        <v>668</v>
      </c>
    </row>
    <row r="5" spans="1:4" ht="25.5">
      <c r="A5" s="215" t="s">
        <v>445</v>
      </c>
      <c r="B5" s="160" t="s">
        <v>15</v>
      </c>
      <c r="C5" s="229" t="s">
        <v>659</v>
      </c>
      <c r="D5" s="229" t="s">
        <v>667</v>
      </c>
    </row>
    <row r="6" spans="1:4" ht="15">
      <c r="A6" s="203" t="s">
        <v>666</v>
      </c>
      <c r="B6" s="165" t="s">
        <v>152</v>
      </c>
      <c r="C6" s="7"/>
      <c r="D6" s="7"/>
    </row>
    <row r="7" spans="1:4" ht="15">
      <c r="A7" s="230" t="s">
        <v>622</v>
      </c>
      <c r="B7" s="230" t="s">
        <v>152</v>
      </c>
      <c r="C7" s="7"/>
      <c r="D7" s="7"/>
    </row>
    <row r="8" spans="1:4" ht="15">
      <c r="A8" s="230" t="s">
        <v>660</v>
      </c>
      <c r="B8" s="230" t="s">
        <v>152</v>
      </c>
      <c r="C8" s="7"/>
      <c r="D8" s="7"/>
    </row>
    <row r="9" spans="1:4" ht="30">
      <c r="A9" s="203" t="s">
        <v>153</v>
      </c>
      <c r="B9" s="165" t="s">
        <v>154</v>
      </c>
      <c r="C9" s="7"/>
      <c r="D9" s="7"/>
    </row>
    <row r="10" spans="1:4" ht="15">
      <c r="A10" s="203" t="s">
        <v>665</v>
      </c>
      <c r="B10" s="165" t="s">
        <v>155</v>
      </c>
      <c r="C10" s="7"/>
      <c r="D10" s="7"/>
    </row>
    <row r="11" spans="1:4" ht="15">
      <c r="A11" s="230" t="s">
        <v>622</v>
      </c>
      <c r="B11" s="230" t="s">
        <v>155</v>
      </c>
      <c r="C11" s="7"/>
      <c r="D11" s="7"/>
    </row>
    <row r="12" spans="1:4" ht="15">
      <c r="A12" s="230" t="s">
        <v>660</v>
      </c>
      <c r="B12" s="230" t="s">
        <v>664</v>
      </c>
      <c r="C12" s="7"/>
      <c r="D12" s="7"/>
    </row>
    <row r="13" spans="1:4" ht="15">
      <c r="A13" s="204" t="s">
        <v>315</v>
      </c>
      <c r="B13" s="205" t="s">
        <v>156</v>
      </c>
      <c r="C13" s="7"/>
      <c r="D13" s="7"/>
    </row>
    <row r="14" spans="1:4" ht="15">
      <c r="A14" s="200" t="s">
        <v>663</v>
      </c>
      <c r="B14" s="165" t="s">
        <v>157</v>
      </c>
      <c r="C14" s="7"/>
      <c r="D14" s="7"/>
    </row>
    <row r="15" spans="1:4" ht="15">
      <c r="A15" s="230" t="s">
        <v>625</v>
      </c>
      <c r="B15" s="230" t="s">
        <v>157</v>
      </c>
      <c r="C15" s="7"/>
      <c r="D15" s="7"/>
    </row>
    <row r="16" spans="1:4" ht="15">
      <c r="A16" s="230" t="s">
        <v>627</v>
      </c>
      <c r="B16" s="230" t="s">
        <v>157</v>
      </c>
      <c r="C16" s="7"/>
      <c r="D16" s="7"/>
    </row>
    <row r="17" spans="1:4" ht="15">
      <c r="A17" s="200" t="s">
        <v>318</v>
      </c>
      <c r="B17" s="165" t="s">
        <v>158</v>
      </c>
      <c r="C17" s="7"/>
      <c r="D17" s="7"/>
    </row>
    <row r="18" spans="1:4" ht="15">
      <c r="A18" s="230" t="s">
        <v>660</v>
      </c>
      <c r="B18" s="230" t="s">
        <v>158</v>
      </c>
      <c r="C18" s="7"/>
      <c r="D18" s="7"/>
    </row>
    <row r="19" spans="1:4" ht="15">
      <c r="A19" s="163" t="s">
        <v>159</v>
      </c>
      <c r="B19" s="165" t="s">
        <v>160</v>
      </c>
      <c r="C19" s="7"/>
      <c r="D19" s="7"/>
    </row>
    <row r="20" spans="1:4" ht="15">
      <c r="A20" s="163" t="s">
        <v>662</v>
      </c>
      <c r="B20" s="165" t="s">
        <v>161</v>
      </c>
      <c r="C20" s="7"/>
      <c r="D20" s="7"/>
    </row>
    <row r="21" spans="1:4" ht="15">
      <c r="A21" s="230" t="s">
        <v>627</v>
      </c>
      <c r="B21" s="230" t="s">
        <v>161</v>
      </c>
      <c r="C21" s="7"/>
      <c r="D21" s="7"/>
    </row>
    <row r="22" spans="1:4" ht="15">
      <c r="A22" s="230" t="s">
        <v>660</v>
      </c>
      <c r="B22" s="230" t="s">
        <v>161</v>
      </c>
      <c r="C22" s="7"/>
      <c r="D22" s="7"/>
    </row>
    <row r="23" spans="1:4" ht="15">
      <c r="A23" s="207" t="s">
        <v>316</v>
      </c>
      <c r="B23" s="205" t="s">
        <v>162</v>
      </c>
      <c r="C23" s="7"/>
      <c r="D23" s="7"/>
    </row>
    <row r="24" spans="1:4" ht="15">
      <c r="A24" s="200" t="s">
        <v>163</v>
      </c>
      <c r="B24" s="165" t="s">
        <v>164</v>
      </c>
      <c r="C24" s="7"/>
      <c r="D24" s="7"/>
    </row>
    <row r="25" spans="1:4" ht="15">
      <c r="A25" s="200" t="s">
        <v>165</v>
      </c>
      <c r="B25" s="165" t="s">
        <v>166</v>
      </c>
      <c r="C25" s="7">
        <v>1661462</v>
      </c>
      <c r="D25" s="7"/>
    </row>
    <row r="26" spans="1:4" ht="15">
      <c r="A26" s="200" t="s">
        <v>169</v>
      </c>
      <c r="B26" s="165" t="s">
        <v>170</v>
      </c>
      <c r="C26" s="7"/>
      <c r="D26" s="7"/>
    </row>
    <row r="27" spans="1:4" ht="15">
      <c r="A27" s="200" t="s">
        <v>171</v>
      </c>
      <c r="B27" s="165" t="s">
        <v>172</v>
      </c>
      <c r="C27" s="7"/>
      <c r="D27" s="7"/>
    </row>
    <row r="28" spans="1:4" ht="15">
      <c r="A28" s="200" t="s">
        <v>173</v>
      </c>
      <c r="B28" s="165" t="s">
        <v>174</v>
      </c>
      <c r="C28" s="7">
        <v>93293900</v>
      </c>
      <c r="D28" s="7"/>
    </row>
    <row r="29" spans="1:4" ht="15">
      <c r="A29" s="227" t="s">
        <v>317</v>
      </c>
      <c r="B29" s="366" t="s">
        <v>175</v>
      </c>
      <c r="C29" s="367">
        <f>SUM(C24:C28)</f>
        <v>94955362</v>
      </c>
      <c r="D29" s="7"/>
    </row>
    <row r="30" spans="1:4" ht="15">
      <c r="A30" s="200" t="s">
        <v>176</v>
      </c>
      <c r="B30" s="165" t="s">
        <v>177</v>
      </c>
      <c r="C30" s="2"/>
      <c r="D30" s="2"/>
    </row>
    <row r="31" spans="1:4" ht="15">
      <c r="A31" s="203" t="s">
        <v>178</v>
      </c>
      <c r="B31" s="165" t="s">
        <v>179</v>
      </c>
      <c r="C31" s="2"/>
      <c r="D31" s="2"/>
    </row>
    <row r="32" spans="1:4" ht="15">
      <c r="A32" s="200" t="s">
        <v>661</v>
      </c>
      <c r="B32" s="165" t="s">
        <v>180</v>
      </c>
      <c r="C32" s="2"/>
      <c r="D32" s="2"/>
    </row>
    <row r="33" spans="1:4" ht="15">
      <c r="A33" s="230" t="s">
        <v>660</v>
      </c>
      <c r="B33" s="230" t="s">
        <v>180</v>
      </c>
      <c r="C33" s="2"/>
      <c r="D33" s="2"/>
    </row>
    <row r="34" spans="1:4" ht="15">
      <c r="A34" s="200" t="s">
        <v>319</v>
      </c>
      <c r="B34" s="165" t="s">
        <v>181</v>
      </c>
      <c r="C34" s="2"/>
      <c r="D34" s="2"/>
    </row>
    <row r="35" spans="1:4" ht="15">
      <c r="A35" s="230" t="s">
        <v>628</v>
      </c>
      <c r="B35" s="230" t="s">
        <v>181</v>
      </c>
      <c r="C35" s="2"/>
      <c r="D35" s="2"/>
    </row>
    <row r="36" spans="1:4" ht="15">
      <c r="A36" s="230" t="s">
        <v>629</v>
      </c>
      <c r="B36" s="230" t="s">
        <v>181</v>
      </c>
      <c r="C36" s="2"/>
      <c r="D36" s="2"/>
    </row>
    <row r="37" spans="1:4" ht="15">
      <c r="A37" s="230" t="s">
        <v>630</v>
      </c>
      <c r="B37" s="230" t="s">
        <v>181</v>
      </c>
      <c r="C37" s="2"/>
      <c r="D37" s="2"/>
    </row>
    <row r="38" spans="1:4" ht="15">
      <c r="A38" s="230" t="s">
        <v>660</v>
      </c>
      <c r="B38" s="230" t="s">
        <v>181</v>
      </c>
      <c r="C38" s="2"/>
      <c r="D38" s="2"/>
    </row>
    <row r="39" spans="1:4" ht="15">
      <c r="A39" s="227" t="s">
        <v>320</v>
      </c>
      <c r="B39" s="226" t="s">
        <v>182</v>
      </c>
      <c r="C39" s="368"/>
      <c r="D39" s="2"/>
    </row>
    <row r="42" spans="1:4" ht="25.5">
      <c r="A42" s="215" t="s">
        <v>445</v>
      </c>
      <c r="B42" s="160" t="s">
        <v>15</v>
      </c>
      <c r="C42" s="229" t="s">
        <v>659</v>
      </c>
      <c r="D42" s="229" t="s">
        <v>658</v>
      </c>
    </row>
    <row r="43" spans="1:4" ht="15">
      <c r="A43" s="200" t="s">
        <v>384</v>
      </c>
      <c r="B43" s="165" t="s">
        <v>264</v>
      </c>
      <c r="C43" s="2"/>
      <c r="D43" s="2"/>
    </row>
    <row r="44" spans="1:4" ht="15">
      <c r="A44" s="202" t="s">
        <v>622</v>
      </c>
      <c r="B44" s="202" t="s">
        <v>264</v>
      </c>
      <c r="C44" s="2"/>
      <c r="D44" s="2"/>
    </row>
    <row r="45" spans="1:4" ht="30">
      <c r="A45" s="203" t="s">
        <v>265</v>
      </c>
      <c r="B45" s="165" t="s">
        <v>266</v>
      </c>
      <c r="C45" s="2"/>
      <c r="D45" s="2"/>
    </row>
    <row r="46" spans="1:4" ht="15">
      <c r="A46" s="200" t="s">
        <v>623</v>
      </c>
      <c r="B46" s="165" t="s">
        <v>267</v>
      </c>
      <c r="C46" s="2"/>
      <c r="D46" s="2"/>
    </row>
    <row r="47" spans="1:4" ht="15">
      <c r="A47" s="202" t="s">
        <v>622</v>
      </c>
      <c r="B47" s="202" t="s">
        <v>267</v>
      </c>
      <c r="C47" s="2"/>
      <c r="D47" s="2"/>
    </row>
    <row r="48" spans="1:4" ht="15">
      <c r="A48" s="204" t="s">
        <v>403</v>
      </c>
      <c r="B48" s="205" t="s">
        <v>268</v>
      </c>
      <c r="C48" s="2"/>
      <c r="D48" s="2"/>
    </row>
    <row r="49" spans="1:4" ht="15">
      <c r="A49" s="203" t="s">
        <v>624</v>
      </c>
      <c r="B49" s="165" t="s">
        <v>269</v>
      </c>
      <c r="C49" s="2"/>
      <c r="D49" s="2"/>
    </row>
    <row r="50" spans="1:4" ht="15">
      <c r="A50" s="202" t="s">
        <v>625</v>
      </c>
      <c r="B50" s="202" t="s">
        <v>269</v>
      </c>
      <c r="C50" s="2"/>
      <c r="D50" s="2"/>
    </row>
    <row r="51" spans="1:4" ht="15">
      <c r="A51" s="200" t="s">
        <v>270</v>
      </c>
      <c r="B51" s="165" t="s">
        <v>271</v>
      </c>
      <c r="C51" s="2"/>
      <c r="D51" s="2"/>
    </row>
    <row r="52" spans="1:4" ht="15">
      <c r="A52" s="163" t="s">
        <v>626</v>
      </c>
      <c r="B52" s="165" t="s">
        <v>272</v>
      </c>
      <c r="C52" s="2"/>
      <c r="D52" s="2"/>
    </row>
    <row r="53" spans="1:4" ht="15">
      <c r="A53" s="202" t="s">
        <v>627</v>
      </c>
      <c r="B53" s="202" t="s">
        <v>272</v>
      </c>
      <c r="C53" s="2"/>
      <c r="D53" s="2"/>
    </row>
    <row r="54" spans="1:4" ht="15">
      <c r="A54" s="200" t="s">
        <v>273</v>
      </c>
      <c r="B54" s="165" t="s">
        <v>274</v>
      </c>
      <c r="C54" s="2"/>
      <c r="D54" s="2"/>
    </row>
    <row r="55" spans="1:4" ht="15">
      <c r="A55" s="207" t="s">
        <v>404</v>
      </c>
      <c r="B55" s="205" t="s">
        <v>275</v>
      </c>
      <c r="C55" s="2"/>
      <c r="D55" s="2"/>
    </row>
    <row r="56" spans="1:4" ht="15">
      <c r="A56" s="207" t="s">
        <v>279</v>
      </c>
      <c r="B56" s="205" t="s">
        <v>280</v>
      </c>
      <c r="C56" s="7">
        <v>1661462</v>
      </c>
      <c r="D56" s="2"/>
    </row>
    <row r="57" spans="1:4" ht="15">
      <c r="A57" s="207" t="s">
        <v>281</v>
      </c>
      <c r="B57" s="205" t="s">
        <v>282</v>
      </c>
      <c r="C57" s="7"/>
      <c r="D57" s="2"/>
    </row>
    <row r="58" spans="1:4" ht="15">
      <c r="A58" s="207" t="s">
        <v>285</v>
      </c>
      <c r="B58" s="205" t="s">
        <v>286</v>
      </c>
      <c r="C58" s="7"/>
      <c r="D58" s="2"/>
    </row>
    <row r="59" spans="1:4" ht="15">
      <c r="A59" s="204" t="s">
        <v>657</v>
      </c>
      <c r="B59" s="205" t="s">
        <v>287</v>
      </c>
      <c r="C59" s="7"/>
      <c r="D59" s="2"/>
    </row>
    <row r="60" spans="1:4" ht="15">
      <c r="A60" s="180" t="s">
        <v>656</v>
      </c>
      <c r="B60" s="205" t="s">
        <v>287</v>
      </c>
      <c r="C60" s="7"/>
      <c r="D60" s="2"/>
    </row>
    <row r="61" spans="1:4" ht="15">
      <c r="A61" s="228" t="s">
        <v>406</v>
      </c>
      <c r="B61" s="366" t="s">
        <v>288</v>
      </c>
      <c r="C61" s="168">
        <f>SUM(C56:C60)</f>
        <v>1661462</v>
      </c>
      <c r="D61" s="2"/>
    </row>
    <row r="62" spans="1:4" ht="15">
      <c r="A62" s="203" t="s">
        <v>289</v>
      </c>
      <c r="B62" s="165" t="s">
        <v>290</v>
      </c>
      <c r="C62" s="2"/>
      <c r="D62" s="2"/>
    </row>
    <row r="63" spans="1:4" ht="15">
      <c r="A63" s="163" t="s">
        <v>291</v>
      </c>
      <c r="B63" s="165" t="s">
        <v>292</v>
      </c>
      <c r="C63" s="2"/>
      <c r="D63" s="2"/>
    </row>
    <row r="64" spans="1:4" ht="15">
      <c r="A64" s="200" t="s">
        <v>293</v>
      </c>
      <c r="B64" s="165" t="s">
        <v>294</v>
      </c>
      <c r="C64" s="2"/>
      <c r="D64" s="2"/>
    </row>
    <row r="65" spans="1:4" ht="15">
      <c r="A65" s="200" t="s">
        <v>389</v>
      </c>
      <c r="B65" s="165" t="s">
        <v>295</v>
      </c>
      <c r="C65" s="2"/>
      <c r="D65" s="2"/>
    </row>
    <row r="66" spans="1:4" ht="15">
      <c r="A66" s="202" t="s">
        <v>628</v>
      </c>
      <c r="B66" s="202" t="s">
        <v>295</v>
      </c>
      <c r="C66" s="2"/>
      <c r="D66" s="2"/>
    </row>
    <row r="67" spans="1:4" ht="15">
      <c r="A67" s="202" t="s">
        <v>629</v>
      </c>
      <c r="B67" s="202" t="s">
        <v>295</v>
      </c>
      <c r="C67" s="2"/>
      <c r="D67" s="2"/>
    </row>
    <row r="68" spans="1:4" ht="15">
      <c r="A68" s="208" t="s">
        <v>630</v>
      </c>
      <c r="B68" s="208" t="s">
        <v>295</v>
      </c>
      <c r="C68" s="2"/>
      <c r="D68" s="2"/>
    </row>
    <row r="69" spans="1:4" ht="15">
      <c r="A69" s="227" t="s">
        <v>407</v>
      </c>
      <c r="B69" s="366" t="s">
        <v>296</v>
      </c>
      <c r="C69" s="366"/>
      <c r="D69" s="2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s="157" customFormat="1" ht="23.25" customHeight="1">
      <c r="A1" s="155" t="s">
        <v>861</v>
      </c>
      <c r="B1" s="156"/>
      <c r="C1" s="156"/>
      <c r="D1" s="156"/>
      <c r="E1" s="156"/>
    </row>
    <row r="2" spans="1:5" ht="25.5" customHeight="1">
      <c r="A2" s="470" t="s">
        <v>907</v>
      </c>
      <c r="B2" s="462"/>
      <c r="C2" s="462"/>
      <c r="D2" s="462"/>
      <c r="E2" s="462"/>
    </row>
    <row r="3" spans="1:5" ht="21.75" customHeight="1">
      <c r="A3" s="234"/>
      <c r="B3" s="195"/>
      <c r="C3" s="195"/>
      <c r="D3" s="195"/>
      <c r="E3" s="195"/>
    </row>
    <row r="4" spans="1:5" ht="20.25" customHeight="1">
      <c r="A4" s="171" t="s">
        <v>591</v>
      </c>
      <c r="E4" s="101" t="s">
        <v>669</v>
      </c>
    </row>
    <row r="5" spans="1:5" ht="15">
      <c r="A5" s="215" t="s">
        <v>445</v>
      </c>
      <c r="B5" s="160" t="s">
        <v>15</v>
      </c>
      <c r="C5" s="235" t="s">
        <v>672</v>
      </c>
      <c r="D5" s="237" t="s">
        <v>673</v>
      </c>
      <c r="E5" s="215" t="s">
        <v>1</v>
      </c>
    </row>
    <row r="6" spans="1:5" ht="26.25" customHeight="1">
      <c r="A6" s="236" t="s">
        <v>670</v>
      </c>
      <c r="B6" s="165" t="s">
        <v>168</v>
      </c>
      <c r="C6" s="7">
        <v>48822100</v>
      </c>
      <c r="D6" s="7">
        <v>44471800</v>
      </c>
      <c r="E6" s="7">
        <f>SUM(C6:D6)</f>
        <v>93293900</v>
      </c>
    </row>
    <row r="7" spans="1:5" ht="26.25" customHeight="1">
      <c r="A7" s="236" t="s">
        <v>671</v>
      </c>
      <c r="B7" s="165" t="s">
        <v>168</v>
      </c>
      <c r="C7" s="7"/>
      <c r="D7" s="7"/>
      <c r="E7" s="7"/>
    </row>
    <row r="8" spans="1:5" ht="22.5" customHeight="1">
      <c r="A8" s="215" t="s">
        <v>642</v>
      </c>
      <c r="B8" s="215"/>
      <c r="C8" s="7">
        <f>SUM(C6:C7)</f>
        <v>48822100</v>
      </c>
      <c r="D8" s="7">
        <f>SUM(D6:D7)</f>
        <v>44471800</v>
      </c>
      <c r="E8" s="7">
        <f>SUM(C8:D8)</f>
        <v>93293900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0">
      <selection activeCell="G35" sqref="G35"/>
    </sheetView>
  </sheetViews>
  <sheetFormatPr defaultColWidth="9.140625" defaultRowHeight="15"/>
  <cols>
    <col min="1" max="1" width="100.00390625" style="0" customWidth="1"/>
    <col min="3" max="3" width="19.8515625" style="0" bestFit="1" customWidth="1"/>
  </cols>
  <sheetData>
    <row r="1" spans="1:3" s="151" customFormat="1" ht="28.5" customHeight="1">
      <c r="A1" s="232" t="s">
        <v>861</v>
      </c>
      <c r="B1" s="231"/>
      <c r="C1" s="231"/>
    </row>
    <row r="2" spans="1:3" ht="26.25" customHeight="1">
      <c r="A2" s="461" t="s">
        <v>908</v>
      </c>
      <c r="B2" s="461"/>
      <c r="C2" s="461"/>
    </row>
    <row r="3" spans="1:3" ht="18.75" customHeight="1">
      <c r="A3" s="234"/>
      <c r="B3" s="238"/>
      <c r="C3" s="238"/>
    </row>
    <row r="4" spans="1:3" ht="23.25" customHeight="1">
      <c r="A4" s="171" t="s">
        <v>591</v>
      </c>
      <c r="C4" s="101" t="s">
        <v>674</v>
      </c>
    </row>
    <row r="5" spans="1:3" ht="25.5">
      <c r="A5" s="215" t="s">
        <v>445</v>
      </c>
      <c r="B5" s="160" t="s">
        <v>15</v>
      </c>
      <c r="C5" s="229" t="s">
        <v>675</v>
      </c>
    </row>
    <row r="6" spans="1:3" ht="15">
      <c r="A6" s="203" t="s">
        <v>676</v>
      </c>
      <c r="B6" s="164" t="s">
        <v>94</v>
      </c>
      <c r="C6" s="2"/>
    </row>
    <row r="7" spans="1:3" ht="15">
      <c r="A7" s="203" t="s">
        <v>677</v>
      </c>
      <c r="B7" s="164" t="s">
        <v>94</v>
      </c>
      <c r="C7" s="2"/>
    </row>
    <row r="8" spans="1:3" ht="15">
      <c r="A8" s="203" t="s">
        <v>678</v>
      </c>
      <c r="B8" s="164" t="s">
        <v>94</v>
      </c>
      <c r="C8" s="2"/>
    </row>
    <row r="9" spans="1:3" ht="15">
      <c r="A9" s="203" t="s">
        <v>679</v>
      </c>
      <c r="B9" s="164" t="s">
        <v>94</v>
      </c>
      <c r="C9" s="2"/>
    </row>
    <row r="10" spans="1:3" ht="15">
      <c r="A10" s="163" t="s">
        <v>680</v>
      </c>
      <c r="B10" s="164" t="s">
        <v>94</v>
      </c>
      <c r="C10" s="2"/>
    </row>
    <row r="11" spans="1:3" ht="15">
      <c r="A11" s="163" t="s">
        <v>681</v>
      </c>
      <c r="B11" s="164" t="s">
        <v>94</v>
      </c>
      <c r="C11" s="2"/>
    </row>
    <row r="12" spans="1:3" ht="15">
      <c r="A12" s="180" t="s">
        <v>682</v>
      </c>
      <c r="B12" s="239" t="s">
        <v>94</v>
      </c>
      <c r="C12" s="2"/>
    </row>
    <row r="13" spans="1:3" ht="15">
      <c r="A13" s="203" t="s">
        <v>683</v>
      </c>
      <c r="B13" s="164" t="s">
        <v>95</v>
      </c>
      <c r="C13" s="2"/>
    </row>
    <row r="14" spans="1:3" ht="15">
      <c r="A14" s="240" t="s">
        <v>684</v>
      </c>
      <c r="B14" s="239" t="s">
        <v>95</v>
      </c>
      <c r="C14" s="2"/>
    </row>
    <row r="15" spans="1:3" ht="15">
      <c r="A15" s="203" t="s">
        <v>685</v>
      </c>
      <c r="B15" s="164" t="s">
        <v>96</v>
      </c>
      <c r="C15" s="2"/>
    </row>
    <row r="16" spans="1:3" ht="15">
      <c r="A16" s="203" t="s">
        <v>686</v>
      </c>
      <c r="B16" s="164" t="s">
        <v>96</v>
      </c>
      <c r="C16" s="2"/>
    </row>
    <row r="17" spans="1:3" ht="15">
      <c r="A17" s="163" t="s">
        <v>687</v>
      </c>
      <c r="B17" s="164" t="s">
        <v>96</v>
      </c>
      <c r="C17" s="2"/>
    </row>
    <row r="18" spans="1:3" ht="15">
      <c r="A18" s="163" t="s">
        <v>688</v>
      </c>
      <c r="B18" s="164" t="s">
        <v>96</v>
      </c>
      <c r="C18" s="2"/>
    </row>
    <row r="19" spans="1:3" ht="15">
      <c r="A19" s="163" t="s">
        <v>689</v>
      </c>
      <c r="B19" s="164" t="s">
        <v>96</v>
      </c>
      <c r="C19" s="2"/>
    </row>
    <row r="20" spans="1:3" ht="30">
      <c r="A20" s="241" t="s">
        <v>690</v>
      </c>
      <c r="B20" s="164" t="s">
        <v>96</v>
      </c>
      <c r="C20" s="2"/>
    </row>
    <row r="21" spans="1:3" ht="15">
      <c r="A21" s="204" t="s">
        <v>691</v>
      </c>
      <c r="B21" s="239" t="s">
        <v>96</v>
      </c>
      <c r="C21" s="2"/>
    </row>
    <row r="22" spans="1:3" ht="15">
      <c r="A22" s="203" t="s">
        <v>692</v>
      </c>
      <c r="B22" s="164" t="s">
        <v>97</v>
      </c>
      <c r="C22" s="2"/>
    </row>
    <row r="23" spans="1:3" ht="15">
      <c r="A23" s="203" t="s">
        <v>693</v>
      </c>
      <c r="B23" s="164" t="s">
        <v>97</v>
      </c>
      <c r="C23" s="2"/>
    </row>
    <row r="24" spans="1:3" ht="15">
      <c r="A24" s="204" t="s">
        <v>694</v>
      </c>
      <c r="B24" s="169" t="s">
        <v>97</v>
      </c>
      <c r="C24" s="2"/>
    </row>
    <row r="25" spans="1:3" ht="15">
      <c r="A25" s="203" t="s">
        <v>695</v>
      </c>
      <c r="B25" s="164" t="s">
        <v>98</v>
      </c>
      <c r="C25" s="2"/>
    </row>
    <row r="26" spans="1:3" ht="15">
      <c r="A26" s="203" t="s">
        <v>696</v>
      </c>
      <c r="B26" s="164" t="s">
        <v>98</v>
      </c>
      <c r="C26" s="2"/>
    </row>
    <row r="27" spans="1:3" ht="15">
      <c r="A27" s="163" t="s">
        <v>697</v>
      </c>
      <c r="B27" s="164" t="s">
        <v>98</v>
      </c>
      <c r="C27" s="2"/>
    </row>
    <row r="28" spans="1:3" ht="15">
      <c r="A28" s="163" t="s">
        <v>698</v>
      </c>
      <c r="B28" s="164" t="s">
        <v>98</v>
      </c>
      <c r="C28" s="2"/>
    </row>
    <row r="29" spans="1:3" ht="15">
      <c r="A29" s="163" t="s">
        <v>699</v>
      </c>
      <c r="B29" s="164" t="s">
        <v>98</v>
      </c>
      <c r="C29" s="2">
        <v>5000</v>
      </c>
    </row>
    <row r="30" spans="1:3" ht="15">
      <c r="A30" s="163" t="s">
        <v>700</v>
      </c>
      <c r="B30" s="164" t="s">
        <v>98</v>
      </c>
      <c r="C30" s="2"/>
    </row>
    <row r="31" spans="1:3" ht="15">
      <c r="A31" s="163" t="s">
        <v>701</v>
      </c>
      <c r="B31" s="164" t="s">
        <v>98</v>
      </c>
      <c r="C31" s="2"/>
    </row>
    <row r="32" spans="1:3" ht="15">
      <c r="A32" s="163" t="s">
        <v>702</v>
      </c>
      <c r="B32" s="164" t="s">
        <v>98</v>
      </c>
      <c r="C32" s="2"/>
    </row>
    <row r="33" spans="1:3" ht="15">
      <c r="A33" s="163" t="s">
        <v>703</v>
      </c>
      <c r="B33" s="164" t="s">
        <v>98</v>
      </c>
      <c r="C33" s="2"/>
    </row>
    <row r="34" spans="1:3" ht="15">
      <c r="A34" s="163" t="s">
        <v>704</v>
      </c>
      <c r="B34" s="164" t="s">
        <v>98</v>
      </c>
      <c r="C34" s="2"/>
    </row>
    <row r="35" spans="1:3" ht="30">
      <c r="A35" s="163" t="s">
        <v>705</v>
      </c>
      <c r="B35" s="164" t="s">
        <v>98</v>
      </c>
      <c r="C35" s="2"/>
    </row>
    <row r="36" spans="1:3" ht="30">
      <c r="A36" s="163" t="s">
        <v>706</v>
      </c>
      <c r="B36" s="164" t="s">
        <v>98</v>
      </c>
      <c r="C36" s="2"/>
    </row>
    <row r="37" spans="1:3" ht="15">
      <c r="A37" s="204" t="s">
        <v>707</v>
      </c>
      <c r="B37" s="239" t="s">
        <v>98</v>
      </c>
      <c r="C37" s="2">
        <v>5000</v>
      </c>
    </row>
    <row r="38" spans="1:3" ht="15.75">
      <c r="A38" s="242" t="s">
        <v>308</v>
      </c>
      <c r="B38" s="167" t="s">
        <v>99</v>
      </c>
      <c r="C38" s="368">
        <v>5000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55">
      <selection activeCell="D17" sqref="D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14" customWidth="1"/>
  </cols>
  <sheetData>
    <row r="1" spans="1:3" s="182" customFormat="1" ht="27" customHeight="1">
      <c r="A1" s="184" t="s">
        <v>909</v>
      </c>
      <c r="B1" s="183"/>
      <c r="C1" s="444"/>
    </row>
    <row r="2" spans="1:3" ht="27" customHeight="1">
      <c r="A2" s="461" t="s">
        <v>910</v>
      </c>
      <c r="B2" s="462"/>
      <c r="C2" s="462"/>
    </row>
    <row r="3" spans="1:3" ht="19.5" customHeight="1">
      <c r="A3" s="158"/>
      <c r="B3" s="195"/>
      <c r="C3" s="445"/>
    </row>
    <row r="4" spans="1:3" ht="15">
      <c r="A4" s="171" t="s">
        <v>591</v>
      </c>
      <c r="C4" s="101" t="s">
        <v>708</v>
      </c>
    </row>
    <row r="5" spans="1:3" ht="25.5">
      <c r="A5" s="215" t="s">
        <v>445</v>
      </c>
      <c r="B5" s="160" t="s">
        <v>15</v>
      </c>
      <c r="C5" s="369" t="s">
        <v>675</v>
      </c>
    </row>
    <row r="6" spans="1:3" ht="15">
      <c r="A6" s="163" t="s">
        <v>709</v>
      </c>
      <c r="B6" s="164" t="s">
        <v>105</v>
      </c>
      <c r="C6" s="7"/>
    </row>
    <row r="7" spans="1:3" ht="15">
      <c r="A7" s="163" t="s">
        <v>710</v>
      </c>
      <c r="B7" s="164" t="s">
        <v>105</v>
      </c>
      <c r="C7" s="7"/>
    </row>
    <row r="8" spans="1:3" ht="15">
      <c r="A8" s="163" t="s">
        <v>711</v>
      </c>
      <c r="B8" s="164" t="s">
        <v>105</v>
      </c>
      <c r="C8" s="7"/>
    </row>
    <row r="9" spans="1:3" ht="15">
      <c r="A9" s="163" t="s">
        <v>712</v>
      </c>
      <c r="B9" s="164" t="s">
        <v>105</v>
      </c>
      <c r="C9" s="7"/>
    </row>
    <row r="10" spans="1:3" ht="15">
      <c r="A10" s="163" t="s">
        <v>713</v>
      </c>
      <c r="B10" s="164" t="s">
        <v>105</v>
      </c>
      <c r="C10" s="7"/>
    </row>
    <row r="11" spans="1:3" ht="15">
      <c r="A11" s="163" t="s">
        <v>714</v>
      </c>
      <c r="B11" s="164" t="s">
        <v>105</v>
      </c>
      <c r="C11" s="7"/>
    </row>
    <row r="12" spans="1:3" ht="15">
      <c r="A12" s="163" t="s">
        <v>715</v>
      </c>
      <c r="B12" s="164" t="s">
        <v>105</v>
      </c>
      <c r="C12" s="7"/>
    </row>
    <row r="13" spans="1:3" ht="15">
      <c r="A13" s="163" t="s">
        <v>716</v>
      </c>
      <c r="B13" s="164" t="s">
        <v>105</v>
      </c>
      <c r="C13" s="7"/>
    </row>
    <row r="14" spans="1:3" ht="15">
      <c r="A14" s="163" t="s">
        <v>717</v>
      </c>
      <c r="B14" s="164" t="s">
        <v>105</v>
      </c>
      <c r="C14" s="7"/>
    </row>
    <row r="15" spans="1:3" ht="15">
      <c r="A15" s="163" t="s">
        <v>718</v>
      </c>
      <c r="B15" s="164" t="s">
        <v>105</v>
      </c>
      <c r="C15" s="7"/>
    </row>
    <row r="16" spans="1:3" ht="25.5">
      <c r="A16" s="204" t="s">
        <v>309</v>
      </c>
      <c r="B16" s="169" t="s">
        <v>105</v>
      </c>
      <c r="C16" s="7"/>
    </row>
    <row r="17" spans="1:3" ht="15">
      <c r="A17" s="163" t="s">
        <v>709</v>
      </c>
      <c r="B17" s="164" t="s">
        <v>106</v>
      </c>
      <c r="C17" s="7"/>
    </row>
    <row r="18" spans="1:3" ht="15">
      <c r="A18" s="163" t="s">
        <v>710</v>
      </c>
      <c r="B18" s="164" t="s">
        <v>106</v>
      </c>
      <c r="C18" s="7"/>
    </row>
    <row r="19" spans="1:3" ht="15">
      <c r="A19" s="163" t="s">
        <v>711</v>
      </c>
      <c r="B19" s="164" t="s">
        <v>106</v>
      </c>
      <c r="C19" s="7"/>
    </row>
    <row r="20" spans="1:3" ht="15">
      <c r="A20" s="163" t="s">
        <v>712</v>
      </c>
      <c r="B20" s="164" t="s">
        <v>106</v>
      </c>
      <c r="C20" s="7"/>
    </row>
    <row r="21" spans="1:3" ht="15">
      <c r="A21" s="163" t="s">
        <v>713</v>
      </c>
      <c r="B21" s="164" t="s">
        <v>106</v>
      </c>
      <c r="C21" s="7"/>
    </row>
    <row r="22" spans="1:3" ht="15">
      <c r="A22" s="163" t="s">
        <v>714</v>
      </c>
      <c r="B22" s="164" t="s">
        <v>106</v>
      </c>
      <c r="C22" s="7"/>
    </row>
    <row r="23" spans="1:3" ht="15">
      <c r="A23" s="163" t="s">
        <v>715</v>
      </c>
      <c r="B23" s="164" t="s">
        <v>106</v>
      </c>
      <c r="C23" s="7"/>
    </row>
    <row r="24" spans="1:3" ht="15">
      <c r="A24" s="163" t="s">
        <v>716</v>
      </c>
      <c r="B24" s="164" t="s">
        <v>106</v>
      </c>
      <c r="C24" s="7"/>
    </row>
    <row r="25" spans="1:3" ht="15">
      <c r="A25" s="163" t="s">
        <v>717</v>
      </c>
      <c r="B25" s="164" t="s">
        <v>106</v>
      </c>
      <c r="C25" s="7"/>
    </row>
    <row r="26" spans="1:3" ht="15">
      <c r="A26" s="163" t="s">
        <v>718</v>
      </c>
      <c r="B26" s="164" t="s">
        <v>106</v>
      </c>
      <c r="C26" s="7"/>
    </row>
    <row r="27" spans="1:3" ht="25.5">
      <c r="A27" s="204" t="s">
        <v>719</v>
      </c>
      <c r="B27" s="169" t="s">
        <v>106</v>
      </c>
      <c r="C27" s="7"/>
    </row>
    <row r="28" spans="1:3" ht="15">
      <c r="A28" s="163" t="s">
        <v>709</v>
      </c>
      <c r="B28" s="164" t="s">
        <v>107</v>
      </c>
      <c r="C28" s="7"/>
    </row>
    <row r="29" spans="1:3" ht="15">
      <c r="A29" s="163" t="s">
        <v>710</v>
      </c>
      <c r="B29" s="164" t="s">
        <v>107</v>
      </c>
      <c r="C29" s="7"/>
    </row>
    <row r="30" spans="1:3" ht="15">
      <c r="A30" s="163" t="s">
        <v>711</v>
      </c>
      <c r="B30" s="164" t="s">
        <v>107</v>
      </c>
      <c r="C30" s="7"/>
    </row>
    <row r="31" spans="1:3" ht="15">
      <c r="A31" s="163" t="s">
        <v>712</v>
      </c>
      <c r="B31" s="164" t="s">
        <v>107</v>
      </c>
      <c r="C31" s="7"/>
    </row>
    <row r="32" spans="1:3" ht="15">
      <c r="A32" s="163" t="s">
        <v>713</v>
      </c>
      <c r="B32" s="164" t="s">
        <v>107</v>
      </c>
      <c r="C32" s="7"/>
    </row>
    <row r="33" spans="1:3" ht="15">
      <c r="A33" s="163" t="s">
        <v>714</v>
      </c>
      <c r="B33" s="164" t="s">
        <v>107</v>
      </c>
      <c r="C33" s="7"/>
    </row>
    <row r="34" spans="1:3" ht="15">
      <c r="A34" s="163" t="s">
        <v>715</v>
      </c>
      <c r="B34" s="164" t="s">
        <v>107</v>
      </c>
      <c r="C34" s="7">
        <v>8766576</v>
      </c>
    </row>
    <row r="35" spans="1:3" ht="15">
      <c r="A35" s="163" t="s">
        <v>716</v>
      </c>
      <c r="B35" s="164" t="s">
        <v>107</v>
      </c>
      <c r="C35" s="7"/>
    </row>
    <row r="36" spans="1:3" ht="15">
      <c r="A36" s="163" t="s">
        <v>717</v>
      </c>
      <c r="B36" s="164" t="s">
        <v>107</v>
      </c>
      <c r="C36" s="7"/>
    </row>
    <row r="37" spans="1:3" ht="15">
      <c r="A37" s="163" t="s">
        <v>718</v>
      </c>
      <c r="B37" s="164" t="s">
        <v>107</v>
      </c>
      <c r="C37" s="7"/>
    </row>
    <row r="38" spans="1:3" ht="15">
      <c r="A38" s="204" t="s">
        <v>310</v>
      </c>
      <c r="B38" s="169" t="s">
        <v>107</v>
      </c>
      <c r="C38" s="7">
        <f>SUM(C34:C37)</f>
        <v>8766576</v>
      </c>
    </row>
    <row r="39" spans="1:3" ht="15">
      <c r="A39" s="163" t="s">
        <v>720</v>
      </c>
      <c r="B39" s="165" t="s">
        <v>109</v>
      </c>
      <c r="C39" s="7"/>
    </row>
    <row r="40" spans="1:3" ht="15">
      <c r="A40" s="163" t="s">
        <v>721</v>
      </c>
      <c r="B40" s="165" t="s">
        <v>109</v>
      </c>
      <c r="C40" s="7"/>
    </row>
    <row r="41" spans="1:3" ht="15">
      <c r="A41" s="163" t="s">
        <v>722</v>
      </c>
      <c r="B41" s="165" t="s">
        <v>109</v>
      </c>
      <c r="C41" s="7"/>
    </row>
    <row r="42" spans="1:3" ht="15">
      <c r="A42" s="165" t="s">
        <v>723</v>
      </c>
      <c r="B42" s="165" t="s">
        <v>109</v>
      </c>
      <c r="C42" s="7"/>
    </row>
    <row r="43" spans="1:3" ht="15">
      <c r="A43" s="165" t="s">
        <v>724</v>
      </c>
      <c r="B43" s="165" t="s">
        <v>109</v>
      </c>
      <c r="C43" s="7"/>
    </row>
    <row r="44" spans="1:3" ht="15">
      <c r="A44" s="165" t="s">
        <v>725</v>
      </c>
      <c r="B44" s="165" t="s">
        <v>109</v>
      </c>
      <c r="C44" s="7"/>
    </row>
    <row r="45" spans="1:3" ht="15">
      <c r="A45" s="163" t="s">
        <v>726</v>
      </c>
      <c r="B45" s="165" t="s">
        <v>109</v>
      </c>
      <c r="C45" s="7"/>
    </row>
    <row r="46" spans="1:3" ht="15">
      <c r="A46" s="163" t="s">
        <v>727</v>
      </c>
      <c r="B46" s="165" t="s">
        <v>109</v>
      </c>
      <c r="C46" s="7"/>
    </row>
    <row r="47" spans="1:3" ht="15">
      <c r="A47" s="163" t="s">
        <v>728</v>
      </c>
      <c r="B47" s="165" t="s">
        <v>109</v>
      </c>
      <c r="C47" s="7"/>
    </row>
    <row r="48" spans="1:3" ht="15">
      <c r="A48" s="163" t="s">
        <v>729</v>
      </c>
      <c r="B48" s="165" t="s">
        <v>109</v>
      </c>
      <c r="C48" s="7"/>
    </row>
    <row r="49" spans="1:3" ht="25.5">
      <c r="A49" s="204" t="s">
        <v>730</v>
      </c>
      <c r="B49" s="169" t="s">
        <v>109</v>
      </c>
      <c r="C49" s="7">
        <f>SUM(C39:C48)</f>
        <v>0</v>
      </c>
    </row>
    <row r="50" spans="1:3" ht="15">
      <c r="A50" s="163" t="s">
        <v>720</v>
      </c>
      <c r="B50" s="165" t="s">
        <v>114</v>
      </c>
      <c r="C50" s="7"/>
    </row>
    <row r="51" spans="1:3" ht="15">
      <c r="A51" s="163" t="s">
        <v>721</v>
      </c>
      <c r="B51" s="165" t="s">
        <v>114</v>
      </c>
      <c r="C51" s="7">
        <v>8000000</v>
      </c>
    </row>
    <row r="52" spans="1:3" ht="15">
      <c r="A52" s="163" t="s">
        <v>722</v>
      </c>
      <c r="B52" s="165" t="s">
        <v>114</v>
      </c>
      <c r="C52" s="7"/>
    </row>
    <row r="53" spans="1:3" ht="15">
      <c r="A53" s="165" t="s">
        <v>723</v>
      </c>
      <c r="B53" s="165" t="s">
        <v>114</v>
      </c>
      <c r="C53" s="7"/>
    </row>
    <row r="54" spans="1:3" ht="15">
      <c r="A54" s="165" t="s">
        <v>724</v>
      </c>
      <c r="B54" s="165" t="s">
        <v>114</v>
      </c>
      <c r="C54" s="7"/>
    </row>
    <row r="55" spans="1:3" ht="15">
      <c r="A55" s="165" t="s">
        <v>725</v>
      </c>
      <c r="B55" s="165" t="s">
        <v>114</v>
      </c>
      <c r="C55" s="7"/>
    </row>
    <row r="56" spans="1:3" ht="15">
      <c r="A56" s="163" t="s">
        <v>726</v>
      </c>
      <c r="B56" s="165" t="s">
        <v>114</v>
      </c>
      <c r="C56" s="7">
        <v>5000000</v>
      </c>
    </row>
    <row r="57" spans="1:3" ht="15">
      <c r="A57" s="163" t="s">
        <v>731</v>
      </c>
      <c r="B57" s="165" t="s">
        <v>114</v>
      </c>
      <c r="C57" s="7"/>
    </row>
    <row r="58" spans="1:3" ht="15">
      <c r="A58" s="163" t="s">
        <v>728</v>
      </c>
      <c r="B58" s="165" t="s">
        <v>114</v>
      </c>
      <c r="C58" s="7"/>
    </row>
    <row r="59" spans="1:3" ht="15">
      <c r="A59" s="163" t="s">
        <v>729</v>
      </c>
      <c r="B59" s="165" t="s">
        <v>114</v>
      </c>
      <c r="C59" s="7"/>
    </row>
    <row r="60" spans="1:3" ht="15">
      <c r="A60" s="180" t="s">
        <v>732</v>
      </c>
      <c r="B60" s="169" t="s">
        <v>114</v>
      </c>
      <c r="C60" s="7">
        <f>SUM(C50:C59)</f>
        <v>13000000</v>
      </c>
    </row>
    <row r="61" spans="1:3" ht="15">
      <c r="A61" s="163" t="s">
        <v>709</v>
      </c>
      <c r="B61" s="164" t="s">
        <v>142</v>
      </c>
      <c r="C61" s="7"/>
    </row>
    <row r="62" spans="1:3" ht="15">
      <c r="A62" s="163" t="s">
        <v>710</v>
      </c>
      <c r="B62" s="164" t="s">
        <v>142</v>
      </c>
      <c r="C62" s="7"/>
    </row>
    <row r="63" spans="1:3" ht="15">
      <c r="A63" s="163" t="s">
        <v>711</v>
      </c>
      <c r="B63" s="164" t="s">
        <v>142</v>
      </c>
      <c r="C63" s="7"/>
    </row>
    <row r="64" spans="1:3" ht="15">
      <c r="A64" s="163" t="s">
        <v>712</v>
      </c>
      <c r="B64" s="164" t="s">
        <v>142</v>
      </c>
      <c r="C64" s="7"/>
    </row>
    <row r="65" spans="1:3" ht="15">
      <c r="A65" s="163" t="s">
        <v>713</v>
      </c>
      <c r="B65" s="164" t="s">
        <v>142</v>
      </c>
      <c r="C65" s="7"/>
    </row>
    <row r="66" spans="1:3" ht="15">
      <c r="A66" s="163" t="s">
        <v>714</v>
      </c>
      <c r="B66" s="164" t="s">
        <v>142</v>
      </c>
      <c r="C66" s="7"/>
    </row>
    <row r="67" spans="1:3" ht="15">
      <c r="A67" s="163" t="s">
        <v>715</v>
      </c>
      <c r="B67" s="164" t="s">
        <v>142</v>
      </c>
      <c r="C67" s="7"/>
    </row>
    <row r="68" spans="1:3" ht="15">
      <c r="A68" s="163" t="s">
        <v>716</v>
      </c>
      <c r="B68" s="164" t="s">
        <v>142</v>
      </c>
      <c r="C68" s="7"/>
    </row>
    <row r="69" spans="1:3" ht="15">
      <c r="A69" s="163" t="s">
        <v>717</v>
      </c>
      <c r="B69" s="164" t="s">
        <v>142</v>
      </c>
      <c r="C69" s="7"/>
    </row>
    <row r="70" spans="1:3" ht="15">
      <c r="A70" s="163" t="s">
        <v>718</v>
      </c>
      <c r="B70" s="164" t="s">
        <v>142</v>
      </c>
      <c r="C70" s="7"/>
    </row>
    <row r="71" spans="1:3" ht="25.5">
      <c r="A71" s="204" t="s">
        <v>733</v>
      </c>
      <c r="B71" s="169" t="s">
        <v>142</v>
      </c>
      <c r="C71" s="7"/>
    </row>
    <row r="72" spans="1:3" ht="15">
      <c r="A72" s="163" t="s">
        <v>709</v>
      </c>
      <c r="B72" s="164" t="s">
        <v>143</v>
      </c>
      <c r="C72" s="7"/>
    </row>
    <row r="73" spans="1:3" ht="15">
      <c r="A73" s="163" t="s">
        <v>710</v>
      </c>
      <c r="B73" s="164" t="s">
        <v>143</v>
      </c>
      <c r="C73" s="7"/>
    </row>
    <row r="74" spans="1:3" ht="15">
      <c r="A74" s="163" t="s">
        <v>711</v>
      </c>
      <c r="B74" s="164" t="s">
        <v>143</v>
      </c>
      <c r="C74" s="7"/>
    </row>
    <row r="75" spans="1:3" ht="15">
      <c r="A75" s="163" t="s">
        <v>712</v>
      </c>
      <c r="B75" s="164" t="s">
        <v>143</v>
      </c>
      <c r="C75" s="7"/>
    </row>
    <row r="76" spans="1:3" ht="15">
      <c r="A76" s="163" t="s">
        <v>713</v>
      </c>
      <c r="B76" s="164" t="s">
        <v>143</v>
      </c>
      <c r="C76" s="7"/>
    </row>
    <row r="77" spans="1:3" ht="15">
      <c r="A77" s="163" t="s">
        <v>714</v>
      </c>
      <c r="B77" s="164" t="s">
        <v>143</v>
      </c>
      <c r="C77" s="7"/>
    </row>
    <row r="78" spans="1:3" ht="15">
      <c r="A78" s="163" t="s">
        <v>715</v>
      </c>
      <c r="B78" s="164" t="s">
        <v>143</v>
      </c>
      <c r="C78" s="7"/>
    </row>
    <row r="79" spans="1:3" ht="15">
      <c r="A79" s="163" t="s">
        <v>716</v>
      </c>
      <c r="B79" s="164" t="s">
        <v>143</v>
      </c>
      <c r="C79" s="7"/>
    </row>
    <row r="80" spans="1:3" ht="15">
      <c r="A80" s="163" t="s">
        <v>717</v>
      </c>
      <c r="B80" s="164" t="s">
        <v>143</v>
      </c>
      <c r="C80" s="7"/>
    </row>
    <row r="81" spans="1:3" ht="15">
      <c r="A81" s="163" t="s">
        <v>718</v>
      </c>
      <c r="B81" s="164" t="s">
        <v>143</v>
      </c>
      <c r="C81" s="7"/>
    </row>
    <row r="82" spans="1:3" ht="25.5">
      <c r="A82" s="204" t="s">
        <v>734</v>
      </c>
      <c r="B82" s="169" t="s">
        <v>143</v>
      </c>
      <c r="C82" s="7"/>
    </row>
    <row r="83" spans="1:3" ht="15">
      <c r="A83" s="163" t="s">
        <v>709</v>
      </c>
      <c r="B83" s="164" t="s">
        <v>144</v>
      </c>
      <c r="C83" s="7"/>
    </row>
    <row r="84" spans="1:3" ht="15">
      <c r="A84" s="163" t="s">
        <v>710</v>
      </c>
      <c r="B84" s="164" t="s">
        <v>144</v>
      </c>
      <c r="C84" s="7"/>
    </row>
    <row r="85" spans="1:3" ht="15">
      <c r="A85" s="163" t="s">
        <v>711</v>
      </c>
      <c r="B85" s="164" t="s">
        <v>144</v>
      </c>
      <c r="C85" s="7"/>
    </row>
    <row r="86" spans="1:3" ht="15">
      <c r="A86" s="163" t="s">
        <v>712</v>
      </c>
      <c r="B86" s="164" t="s">
        <v>144</v>
      </c>
      <c r="C86" s="7"/>
    </row>
    <row r="87" spans="1:3" ht="15">
      <c r="A87" s="163" t="s">
        <v>713</v>
      </c>
      <c r="B87" s="164" t="s">
        <v>144</v>
      </c>
      <c r="C87" s="7"/>
    </row>
    <row r="88" spans="1:3" ht="15">
      <c r="A88" s="163" t="s">
        <v>714</v>
      </c>
      <c r="B88" s="164" t="s">
        <v>144</v>
      </c>
      <c r="C88" s="7"/>
    </row>
    <row r="89" spans="1:3" ht="15">
      <c r="A89" s="163" t="s">
        <v>715</v>
      </c>
      <c r="B89" s="164" t="s">
        <v>144</v>
      </c>
      <c r="C89" s="7"/>
    </row>
    <row r="90" spans="1:3" ht="15">
      <c r="A90" s="163" t="s">
        <v>716</v>
      </c>
      <c r="B90" s="164" t="s">
        <v>144</v>
      </c>
      <c r="C90" s="7"/>
    </row>
    <row r="91" spans="1:3" ht="15">
      <c r="A91" s="163" t="s">
        <v>717</v>
      </c>
      <c r="B91" s="164" t="s">
        <v>144</v>
      </c>
      <c r="C91" s="7"/>
    </row>
    <row r="92" spans="1:3" ht="15">
      <c r="A92" s="163" t="s">
        <v>718</v>
      </c>
      <c r="B92" s="164" t="s">
        <v>144</v>
      </c>
      <c r="C92" s="7"/>
    </row>
    <row r="93" spans="1:3" ht="15">
      <c r="A93" s="204" t="s">
        <v>735</v>
      </c>
      <c r="B93" s="169" t="s">
        <v>144</v>
      </c>
      <c r="C93" s="7"/>
    </row>
    <row r="94" spans="1:3" ht="15">
      <c r="A94" s="163" t="s">
        <v>720</v>
      </c>
      <c r="B94" s="165" t="s">
        <v>146</v>
      </c>
      <c r="C94" s="7"/>
    </row>
    <row r="95" spans="1:3" ht="15">
      <c r="A95" s="163" t="s">
        <v>721</v>
      </c>
      <c r="B95" s="164" t="s">
        <v>146</v>
      </c>
      <c r="C95" s="7"/>
    </row>
    <row r="96" spans="1:3" ht="15">
      <c r="A96" s="163" t="s">
        <v>722</v>
      </c>
      <c r="B96" s="165" t="s">
        <v>146</v>
      </c>
      <c r="C96" s="7"/>
    </row>
    <row r="97" spans="1:3" ht="15">
      <c r="A97" s="165" t="s">
        <v>723</v>
      </c>
      <c r="B97" s="164" t="s">
        <v>146</v>
      </c>
      <c r="C97" s="7"/>
    </row>
    <row r="98" spans="1:3" ht="15">
      <c r="A98" s="165" t="s">
        <v>724</v>
      </c>
      <c r="B98" s="165" t="s">
        <v>146</v>
      </c>
      <c r="C98" s="7"/>
    </row>
    <row r="99" spans="1:3" ht="15">
      <c r="A99" s="165" t="s">
        <v>725</v>
      </c>
      <c r="B99" s="164" t="s">
        <v>146</v>
      </c>
      <c r="C99" s="7"/>
    </row>
    <row r="100" spans="1:3" ht="15">
      <c r="A100" s="163" t="s">
        <v>726</v>
      </c>
      <c r="B100" s="165" t="s">
        <v>146</v>
      </c>
      <c r="C100" s="7"/>
    </row>
    <row r="101" spans="1:3" ht="15">
      <c r="A101" s="163" t="s">
        <v>731</v>
      </c>
      <c r="B101" s="164" t="s">
        <v>146</v>
      </c>
      <c r="C101" s="7"/>
    </row>
    <row r="102" spans="1:3" ht="15">
      <c r="A102" s="163" t="s">
        <v>728</v>
      </c>
      <c r="B102" s="165" t="s">
        <v>146</v>
      </c>
      <c r="C102" s="7"/>
    </row>
    <row r="103" spans="1:3" ht="15">
      <c r="A103" s="163" t="s">
        <v>729</v>
      </c>
      <c r="B103" s="164" t="s">
        <v>146</v>
      </c>
      <c r="C103" s="7"/>
    </row>
    <row r="104" spans="1:3" ht="25.5">
      <c r="A104" s="204" t="s">
        <v>736</v>
      </c>
      <c r="B104" s="169" t="s">
        <v>146</v>
      </c>
      <c r="C104" s="7"/>
    </row>
    <row r="105" spans="1:3" ht="15">
      <c r="A105" s="163" t="s">
        <v>720</v>
      </c>
      <c r="B105" s="165" t="s">
        <v>149</v>
      </c>
      <c r="C105" s="7"/>
    </row>
    <row r="106" spans="1:3" ht="15">
      <c r="A106" s="163" t="s">
        <v>721</v>
      </c>
      <c r="B106" s="165" t="s">
        <v>149</v>
      </c>
      <c r="C106" s="7"/>
    </row>
    <row r="107" spans="1:3" ht="15">
      <c r="A107" s="163" t="s">
        <v>722</v>
      </c>
      <c r="B107" s="165" t="s">
        <v>149</v>
      </c>
      <c r="C107" s="7"/>
    </row>
    <row r="108" spans="1:3" ht="15">
      <c r="A108" s="165" t="s">
        <v>723</v>
      </c>
      <c r="B108" s="165" t="s">
        <v>149</v>
      </c>
      <c r="C108" s="7"/>
    </row>
    <row r="109" spans="1:3" ht="15">
      <c r="A109" s="165" t="s">
        <v>724</v>
      </c>
      <c r="B109" s="165" t="s">
        <v>149</v>
      </c>
      <c r="C109" s="7"/>
    </row>
    <row r="110" spans="1:3" ht="15">
      <c r="A110" s="165" t="s">
        <v>725</v>
      </c>
      <c r="B110" s="165" t="s">
        <v>149</v>
      </c>
      <c r="C110" s="7"/>
    </row>
    <row r="111" spans="1:3" ht="15">
      <c r="A111" s="163" t="s">
        <v>726</v>
      </c>
      <c r="B111" s="165" t="s">
        <v>149</v>
      </c>
      <c r="C111" s="7"/>
    </row>
    <row r="112" spans="1:3" ht="15">
      <c r="A112" s="163" t="s">
        <v>731</v>
      </c>
      <c r="B112" s="165" t="s">
        <v>149</v>
      </c>
      <c r="C112" s="7"/>
    </row>
    <row r="113" spans="1:3" ht="15">
      <c r="A113" s="163" t="s">
        <v>728</v>
      </c>
      <c r="B113" s="165" t="s">
        <v>149</v>
      </c>
      <c r="C113" s="7"/>
    </row>
    <row r="114" spans="1:3" ht="15">
      <c r="A114" s="163" t="s">
        <v>729</v>
      </c>
      <c r="B114" s="165" t="s">
        <v>149</v>
      </c>
      <c r="C114" s="7"/>
    </row>
    <row r="115" spans="1:3" ht="15">
      <c r="A115" s="180" t="s">
        <v>345</v>
      </c>
      <c r="B115" s="169" t="s">
        <v>149</v>
      </c>
      <c r="C115" s="7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G46"/>
  <sheetViews>
    <sheetView zoomScale="110" zoomScaleNormal="110" workbookViewId="0" topLeftCell="A31">
      <selection activeCell="H39" sqref="H39"/>
    </sheetView>
  </sheetViews>
  <sheetFormatPr defaultColWidth="9.140625" defaultRowHeight="15"/>
  <cols>
    <col min="1" max="1" width="56.28125" style="97" customWidth="1"/>
    <col min="2" max="2" width="14.7109375" style="97" customWidth="1"/>
    <col min="3" max="3" width="21.7109375" style="82" customWidth="1"/>
    <col min="4" max="4" width="14.28125" style="82" hidden="1" customWidth="1"/>
    <col min="5" max="5" width="12.421875" style="82" hidden="1" customWidth="1"/>
    <col min="6" max="6" width="20.140625" style="82" customWidth="1"/>
    <col min="7" max="7" width="11.8515625" style="82" customWidth="1"/>
    <col min="8" max="8" width="12.28125" style="82" customWidth="1"/>
    <col min="9" max="16384" width="9.140625" style="82" customWidth="1"/>
  </cols>
  <sheetData>
    <row r="1" spans="1:7" ht="24.75" customHeight="1">
      <c r="A1" s="472" t="s">
        <v>510</v>
      </c>
      <c r="B1" s="472"/>
      <c r="C1" s="472"/>
      <c r="D1" s="472"/>
      <c r="E1" s="472"/>
      <c r="F1" s="472"/>
      <c r="G1" s="81"/>
    </row>
    <row r="2" spans="1:7" ht="24.75" customHeight="1">
      <c r="A2" s="473" t="s">
        <v>574</v>
      </c>
      <c r="B2" s="473"/>
      <c r="C2" s="473"/>
      <c r="D2" s="473"/>
      <c r="E2" s="473"/>
      <c r="F2" s="473"/>
      <c r="G2" s="83"/>
    </row>
    <row r="3" spans="1:6" ht="24.75" customHeight="1">
      <c r="A3" s="83"/>
      <c r="B3" s="83"/>
      <c r="C3" s="83"/>
      <c r="D3" s="83"/>
      <c r="E3" s="83"/>
      <c r="F3" s="153" t="s">
        <v>738</v>
      </c>
    </row>
    <row r="4" spans="1:5" ht="23.25" customHeight="1" thickBot="1">
      <c r="A4" s="84"/>
      <c r="B4" s="84"/>
      <c r="C4" s="471" t="s">
        <v>511</v>
      </c>
      <c r="D4" s="471"/>
      <c r="E4" s="471"/>
    </row>
    <row r="5" spans="1:6" s="86" customFormat="1" ht="48.75" customHeight="1" thickBot="1">
      <c r="A5" s="116" t="s">
        <v>445</v>
      </c>
      <c r="B5" s="117" t="s">
        <v>575</v>
      </c>
      <c r="C5" s="85" t="s">
        <v>576</v>
      </c>
      <c r="D5" s="85" t="s">
        <v>512</v>
      </c>
      <c r="E5" s="85" t="s">
        <v>513</v>
      </c>
      <c r="F5" s="85" t="s">
        <v>3</v>
      </c>
    </row>
    <row r="6" spans="1:6" s="89" customFormat="1" ht="15" customHeight="1" thickBot="1">
      <c r="A6" s="118">
        <v>1</v>
      </c>
      <c r="B6" s="119"/>
      <c r="C6" s="120">
        <v>2</v>
      </c>
      <c r="D6" s="87">
        <v>3</v>
      </c>
      <c r="E6" s="88">
        <v>4</v>
      </c>
      <c r="F6" s="121">
        <v>3</v>
      </c>
    </row>
    <row r="7" spans="1:6" ht="18" customHeight="1">
      <c r="A7" s="122" t="s">
        <v>514</v>
      </c>
      <c r="B7" s="123"/>
      <c r="C7" s="124"/>
      <c r="D7" s="124">
        <f>D8+D9+D10+D11+D13+D12+D15</f>
        <v>541</v>
      </c>
      <c r="E7" s="125">
        <f>E8+E9+E10+E11+E13+E12+E15</f>
        <v>0</v>
      </c>
      <c r="F7" s="124">
        <f>SUM(C8:C15)</f>
        <v>1760</v>
      </c>
    </row>
    <row r="8" spans="1:6" ht="18" customHeight="1">
      <c r="A8" s="126" t="s">
        <v>515</v>
      </c>
      <c r="B8" s="127"/>
      <c r="C8" s="128">
        <v>400</v>
      </c>
      <c r="D8" s="90">
        <v>198</v>
      </c>
      <c r="E8" s="129"/>
      <c r="F8" s="130"/>
    </row>
    <row r="9" spans="1:6" ht="18" customHeight="1">
      <c r="A9" s="126" t="s">
        <v>516</v>
      </c>
      <c r="B9" s="127"/>
      <c r="C9" s="131">
        <v>400</v>
      </c>
      <c r="D9" s="90">
        <v>211</v>
      </c>
      <c r="E9" s="129"/>
      <c r="F9" s="130"/>
    </row>
    <row r="10" spans="1:6" ht="18" customHeight="1">
      <c r="A10" s="126" t="s">
        <v>517</v>
      </c>
      <c r="B10" s="127"/>
      <c r="C10" s="131">
        <v>300</v>
      </c>
      <c r="D10" s="90">
        <v>48</v>
      </c>
      <c r="E10" s="129"/>
      <c r="F10" s="132"/>
    </row>
    <row r="11" spans="1:6" ht="18" customHeight="1">
      <c r="A11" s="126" t="s">
        <v>737</v>
      </c>
      <c r="B11" s="127"/>
      <c r="C11" s="131">
        <v>100</v>
      </c>
      <c r="D11" s="90">
        <v>31</v>
      </c>
      <c r="E11" s="129"/>
      <c r="F11" s="130"/>
    </row>
    <row r="12" spans="1:6" ht="18" customHeight="1">
      <c r="A12" s="126" t="s">
        <v>518</v>
      </c>
      <c r="B12" s="127"/>
      <c r="C12" s="131">
        <v>400</v>
      </c>
      <c r="D12" s="90">
        <v>33</v>
      </c>
      <c r="E12" s="129"/>
      <c r="F12" s="130"/>
    </row>
    <row r="13" spans="1:6" ht="18" customHeight="1">
      <c r="A13" s="133" t="s">
        <v>519</v>
      </c>
      <c r="B13" s="134"/>
      <c r="C13" s="131">
        <v>25</v>
      </c>
      <c r="D13" s="90">
        <v>20</v>
      </c>
      <c r="E13" s="129"/>
      <c r="F13" s="130"/>
    </row>
    <row r="14" spans="1:6" ht="18" customHeight="1">
      <c r="A14" s="133" t="s">
        <v>577</v>
      </c>
      <c r="B14" s="134"/>
      <c r="C14" s="131">
        <v>50</v>
      </c>
      <c r="D14" s="90"/>
      <c r="E14" s="129"/>
      <c r="F14" s="130"/>
    </row>
    <row r="15" spans="1:6" ht="18" customHeight="1">
      <c r="A15" s="133" t="s">
        <v>520</v>
      </c>
      <c r="B15" s="134"/>
      <c r="C15" s="131">
        <v>85</v>
      </c>
      <c r="D15" s="90"/>
      <c r="E15" s="129"/>
      <c r="F15" s="130"/>
    </row>
    <row r="16" spans="1:6" s="91" customFormat="1" ht="18" customHeight="1">
      <c r="A16" s="122" t="s">
        <v>521</v>
      </c>
      <c r="B16" s="123"/>
      <c r="C16" s="124"/>
      <c r="D16" s="124" t="e">
        <f>SUM(D18:D25)</f>
        <v>#REF!</v>
      </c>
      <c r="E16" s="125">
        <f>SUM(E18:E25)</f>
        <v>0</v>
      </c>
      <c r="F16" s="124">
        <f>F17+C33</f>
        <v>13000000</v>
      </c>
    </row>
    <row r="17" spans="1:6" s="91" customFormat="1" ht="18" customHeight="1">
      <c r="A17" s="122" t="s">
        <v>589</v>
      </c>
      <c r="B17" s="123"/>
      <c r="C17" s="124"/>
      <c r="D17" s="125"/>
      <c r="E17" s="125"/>
      <c r="F17" s="124">
        <f>SUM(C18:C32)</f>
        <v>8000000</v>
      </c>
    </row>
    <row r="18" spans="1:6" ht="18" customHeight="1">
      <c r="A18" s="133" t="s">
        <v>522</v>
      </c>
      <c r="B18" s="135">
        <v>50</v>
      </c>
      <c r="C18" s="131"/>
      <c r="D18" s="90">
        <v>50</v>
      </c>
      <c r="E18" s="129"/>
      <c r="F18" s="130"/>
    </row>
    <row r="19" spans="1:6" ht="18" customHeight="1">
      <c r="A19" s="133" t="s">
        <v>523</v>
      </c>
      <c r="B19" s="135">
        <v>200</v>
      </c>
      <c r="C19" s="131">
        <v>300000</v>
      </c>
      <c r="D19" s="90">
        <v>100</v>
      </c>
      <c r="E19" s="129"/>
      <c r="F19" s="130"/>
    </row>
    <row r="20" spans="1:6" ht="18" customHeight="1">
      <c r="A20" s="133" t="s">
        <v>524</v>
      </c>
      <c r="B20" s="135">
        <v>600</v>
      </c>
      <c r="C20" s="131">
        <v>600000</v>
      </c>
      <c r="D20" s="90">
        <v>400</v>
      </c>
      <c r="E20" s="129"/>
      <c r="F20" s="130"/>
    </row>
    <row r="21" spans="1:6" ht="18" customHeight="1">
      <c r="A21" s="133" t="s">
        <v>525</v>
      </c>
      <c r="B21" s="135">
        <v>1200</v>
      </c>
      <c r="C21" s="131">
        <v>1400000</v>
      </c>
      <c r="D21" s="90">
        <v>1100</v>
      </c>
      <c r="E21" s="129"/>
      <c r="F21" s="130"/>
    </row>
    <row r="22" spans="1:6" ht="18" customHeight="1">
      <c r="A22" s="133" t="s">
        <v>526</v>
      </c>
      <c r="B22" s="135">
        <v>1300</v>
      </c>
      <c r="C22" s="131">
        <v>1300000</v>
      </c>
      <c r="D22" s="92" t="e">
        <f>SUM(#REF!)</f>
        <v>#REF!</v>
      </c>
      <c r="E22" s="129"/>
      <c r="F22" s="130"/>
    </row>
    <row r="23" spans="1:6" ht="18" customHeight="1">
      <c r="A23" s="133" t="s">
        <v>527</v>
      </c>
      <c r="B23" s="135">
        <v>1300</v>
      </c>
      <c r="C23" s="131">
        <v>2600000</v>
      </c>
      <c r="D23" s="90">
        <v>1400</v>
      </c>
      <c r="E23" s="129"/>
      <c r="F23" s="130"/>
    </row>
    <row r="24" spans="1:6" ht="18" customHeight="1">
      <c r="A24" s="133" t="s">
        <v>528</v>
      </c>
      <c r="B24" s="135">
        <v>150</v>
      </c>
      <c r="C24" s="131">
        <v>175000</v>
      </c>
      <c r="D24" s="90">
        <v>100</v>
      </c>
      <c r="E24" s="129"/>
      <c r="F24" s="130"/>
    </row>
    <row r="25" spans="1:6" ht="18" customHeight="1">
      <c r="A25" s="133" t="s">
        <v>530</v>
      </c>
      <c r="B25" s="135">
        <v>100</v>
      </c>
      <c r="C25" s="131">
        <v>175000</v>
      </c>
      <c r="D25" s="90"/>
      <c r="E25" s="129"/>
      <c r="F25" s="130"/>
    </row>
    <row r="26" spans="1:6" ht="18" customHeight="1">
      <c r="A26" s="133" t="s">
        <v>578</v>
      </c>
      <c r="B26" s="135">
        <v>100</v>
      </c>
      <c r="C26" s="131"/>
      <c r="D26" s="90"/>
      <c r="E26" s="129"/>
      <c r="F26" s="130"/>
    </row>
    <row r="27" spans="1:6" ht="18" customHeight="1">
      <c r="A27" s="133" t="s">
        <v>579</v>
      </c>
      <c r="B27" s="135">
        <v>50</v>
      </c>
      <c r="C27" s="131"/>
      <c r="D27" s="90"/>
      <c r="E27" s="129"/>
      <c r="F27" s="130"/>
    </row>
    <row r="28" spans="1:6" ht="18" customHeight="1">
      <c r="A28" s="133" t="s">
        <v>580</v>
      </c>
      <c r="B28" s="135">
        <v>200</v>
      </c>
      <c r="C28" s="131"/>
      <c r="D28" s="90"/>
      <c r="E28" s="129"/>
      <c r="F28" s="130"/>
    </row>
    <row r="29" spans="1:6" ht="18" customHeight="1">
      <c r="A29" s="133" t="s">
        <v>581</v>
      </c>
      <c r="B29" s="134"/>
      <c r="C29" s="131">
        <v>600000</v>
      </c>
      <c r="D29" s="90"/>
      <c r="E29" s="129"/>
      <c r="F29" s="130"/>
    </row>
    <row r="30" spans="1:6" ht="18" customHeight="1">
      <c r="A30" s="133" t="s">
        <v>582</v>
      </c>
      <c r="B30" s="134"/>
      <c r="C30" s="131">
        <v>210000</v>
      </c>
      <c r="D30" s="90"/>
      <c r="E30" s="129"/>
      <c r="F30" s="130"/>
    </row>
    <row r="31" spans="1:6" ht="18" customHeight="1">
      <c r="A31" s="133" t="s">
        <v>588</v>
      </c>
      <c r="B31" s="134"/>
      <c r="C31" s="131"/>
      <c r="D31" s="90"/>
      <c r="E31" s="129"/>
      <c r="F31" s="130"/>
    </row>
    <row r="32" spans="1:6" ht="18" customHeight="1">
      <c r="A32" s="133" t="s">
        <v>583</v>
      </c>
      <c r="B32" s="134"/>
      <c r="C32" s="131">
        <v>640000</v>
      </c>
      <c r="D32" s="90"/>
      <c r="E32" s="129"/>
      <c r="F32" s="130"/>
    </row>
    <row r="33" spans="1:6" ht="18" customHeight="1">
      <c r="A33" s="133" t="s">
        <v>529</v>
      </c>
      <c r="B33" s="134"/>
      <c r="C33" s="136">
        <v>5000000</v>
      </c>
      <c r="D33" s="90"/>
      <c r="E33" s="129"/>
      <c r="F33" s="130"/>
    </row>
    <row r="34" spans="1:6" ht="18" customHeight="1">
      <c r="A34" s="122" t="s">
        <v>584</v>
      </c>
      <c r="B34" s="134"/>
      <c r="C34" s="124"/>
      <c r="D34" s="124"/>
      <c r="E34" s="125"/>
      <c r="F34" s="124">
        <v>3500000</v>
      </c>
    </row>
    <row r="35" spans="1:6" ht="18" customHeight="1">
      <c r="A35" s="137" t="s">
        <v>585</v>
      </c>
      <c r="B35" s="134"/>
      <c r="C35" s="131"/>
      <c r="D35" s="90"/>
      <c r="E35" s="129"/>
      <c r="F35" s="130">
        <v>1500000</v>
      </c>
    </row>
    <row r="36" spans="1:6" ht="18" customHeight="1">
      <c r="A36" s="137" t="s">
        <v>586</v>
      </c>
      <c r="B36" s="134"/>
      <c r="C36" s="131"/>
      <c r="D36" s="90"/>
      <c r="E36" s="129"/>
      <c r="F36" s="130">
        <v>2000000</v>
      </c>
    </row>
    <row r="37" spans="1:6" ht="18" customHeight="1">
      <c r="A37" s="137"/>
      <c r="B37" s="134"/>
      <c r="C37" s="131"/>
      <c r="D37" s="90"/>
      <c r="E37" s="129"/>
      <c r="F37" s="130"/>
    </row>
    <row r="38" spans="1:6" ht="18" customHeight="1">
      <c r="A38" s="122" t="s">
        <v>531</v>
      </c>
      <c r="B38" s="123"/>
      <c r="C38" s="124"/>
      <c r="D38" s="124">
        <v>5334</v>
      </c>
      <c r="E38" s="125">
        <v>5334</v>
      </c>
      <c r="F38" s="124">
        <v>5000000</v>
      </c>
    </row>
    <row r="39" spans="1:6" ht="18" customHeight="1">
      <c r="A39" s="138" t="s">
        <v>532</v>
      </c>
      <c r="B39" s="139"/>
      <c r="C39" s="140"/>
      <c r="D39" s="93"/>
      <c r="E39" s="141"/>
      <c r="F39" s="130"/>
    </row>
    <row r="40" spans="1:6" ht="24.75" customHeight="1">
      <c r="A40" s="142" t="s">
        <v>587</v>
      </c>
      <c r="B40" s="143"/>
      <c r="C40" s="140">
        <v>1500000</v>
      </c>
      <c r="D40" s="94">
        <v>80</v>
      </c>
      <c r="E40" s="129"/>
      <c r="F40" s="130"/>
    </row>
    <row r="41" spans="1:6" ht="18" customHeight="1">
      <c r="A41" s="142" t="s">
        <v>533</v>
      </c>
      <c r="B41" s="143"/>
      <c r="C41" s="140">
        <v>2500000</v>
      </c>
      <c r="D41" s="95">
        <v>64</v>
      </c>
      <c r="E41" s="129"/>
      <c r="F41" s="130"/>
    </row>
    <row r="42" spans="1:6" ht="18" customHeight="1">
      <c r="A42" s="142" t="s">
        <v>534</v>
      </c>
      <c r="B42" s="143"/>
      <c r="C42" s="140">
        <v>1000000</v>
      </c>
      <c r="D42" s="95">
        <v>920</v>
      </c>
      <c r="E42" s="129"/>
      <c r="F42" s="130"/>
    </row>
    <row r="43" spans="1:6" ht="18" customHeight="1">
      <c r="A43" s="142"/>
      <c r="B43" s="143"/>
      <c r="C43" s="140"/>
      <c r="D43" s="95">
        <v>649</v>
      </c>
      <c r="E43" s="129"/>
      <c r="F43" s="130"/>
    </row>
    <row r="44" spans="1:6" ht="18" customHeight="1">
      <c r="A44" s="144"/>
      <c r="B44" s="145"/>
      <c r="C44" s="146"/>
      <c r="D44" s="96"/>
      <c r="E44" s="147"/>
      <c r="F44" s="130"/>
    </row>
    <row r="46" ht="15.75">
      <c r="C46" s="98"/>
    </row>
  </sheetData>
  <sheetProtection/>
  <mergeCells count="3">
    <mergeCell ref="C4:E4"/>
    <mergeCell ref="A1:F1"/>
    <mergeCell ref="A2:F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06">
      <selection activeCell="D5" sqref="D5"/>
    </sheetView>
  </sheetViews>
  <sheetFormatPr defaultColWidth="9.140625" defaultRowHeight="15"/>
  <cols>
    <col min="1" max="1" width="82.57421875" style="0" customWidth="1"/>
    <col min="3" max="3" width="22.00390625" style="0" customWidth="1"/>
    <col min="4" max="4" width="16.28125" style="0" customWidth="1"/>
  </cols>
  <sheetData>
    <row r="1" spans="1:3" s="182" customFormat="1" ht="27" customHeight="1">
      <c r="A1" s="184" t="s">
        <v>861</v>
      </c>
      <c r="B1" s="183"/>
      <c r="C1" s="183"/>
    </row>
    <row r="2" spans="1:3" ht="25.5" customHeight="1">
      <c r="A2" s="461" t="s">
        <v>911</v>
      </c>
      <c r="B2" s="462"/>
      <c r="C2" s="462"/>
    </row>
    <row r="3" spans="1:3" ht="15.75" customHeight="1">
      <c r="A3" s="158"/>
      <c r="B3" s="195"/>
      <c r="C3" s="195"/>
    </row>
    <row r="4" spans="1:4" ht="21" customHeight="1">
      <c r="A4" s="171" t="s">
        <v>591</v>
      </c>
      <c r="D4" s="101" t="s">
        <v>738</v>
      </c>
    </row>
    <row r="5" spans="1:4" ht="25.5">
      <c r="A5" s="215" t="s">
        <v>445</v>
      </c>
      <c r="B5" s="160" t="s">
        <v>15</v>
      </c>
      <c r="C5" s="229" t="s">
        <v>447</v>
      </c>
      <c r="D5" s="115" t="s">
        <v>673</v>
      </c>
    </row>
    <row r="6" spans="1:4" ht="15">
      <c r="A6" s="163" t="s">
        <v>740</v>
      </c>
      <c r="B6" s="164" t="s">
        <v>203</v>
      </c>
      <c r="C6" s="2"/>
      <c r="D6" s="2"/>
    </row>
    <row r="7" spans="1:4" ht="15">
      <c r="A7" s="163" t="s">
        <v>741</v>
      </c>
      <c r="B7" s="164" t="s">
        <v>203</v>
      </c>
      <c r="C7" s="2"/>
      <c r="D7" s="2"/>
    </row>
    <row r="8" spans="1:4" ht="30">
      <c r="A8" s="163" t="s">
        <v>742</v>
      </c>
      <c r="B8" s="164" t="s">
        <v>203</v>
      </c>
      <c r="C8" s="2"/>
      <c r="D8" s="2"/>
    </row>
    <row r="9" spans="1:4" ht="15">
      <c r="A9" s="163" t="s">
        <v>743</v>
      </c>
      <c r="B9" s="164" t="s">
        <v>203</v>
      </c>
      <c r="C9" s="2"/>
      <c r="D9" s="2"/>
    </row>
    <row r="10" spans="1:4" ht="15">
      <c r="A10" s="163" t="s">
        <v>744</v>
      </c>
      <c r="B10" s="164" t="s">
        <v>203</v>
      </c>
      <c r="C10" s="2"/>
      <c r="D10" s="2"/>
    </row>
    <row r="11" spans="1:4" ht="15">
      <c r="A11" s="163" t="s">
        <v>745</v>
      </c>
      <c r="B11" s="164" t="s">
        <v>203</v>
      </c>
      <c r="C11" s="2"/>
      <c r="D11" s="2"/>
    </row>
    <row r="12" spans="1:4" ht="15">
      <c r="A12" s="163" t="s">
        <v>746</v>
      </c>
      <c r="B12" s="164" t="s">
        <v>203</v>
      </c>
      <c r="C12" s="2"/>
      <c r="D12" s="2"/>
    </row>
    <row r="13" spans="1:4" ht="15">
      <c r="A13" s="163" t="s">
        <v>747</v>
      </c>
      <c r="B13" s="164" t="s">
        <v>203</v>
      </c>
      <c r="C13" s="2"/>
      <c r="D13" s="2"/>
    </row>
    <row r="14" spans="1:4" ht="15">
      <c r="A14" s="163" t="s">
        <v>748</v>
      </c>
      <c r="B14" s="164" t="s">
        <v>203</v>
      </c>
      <c r="C14" s="2"/>
      <c r="D14" s="2"/>
    </row>
    <row r="15" spans="1:4" ht="15">
      <c r="A15" s="163" t="s">
        <v>749</v>
      </c>
      <c r="B15" s="164" t="s">
        <v>203</v>
      </c>
      <c r="C15" s="2"/>
      <c r="D15" s="2"/>
    </row>
    <row r="16" spans="1:4" ht="25.5">
      <c r="A16" s="205" t="s">
        <v>355</v>
      </c>
      <c r="B16" s="169" t="s">
        <v>203</v>
      </c>
      <c r="C16" s="2"/>
      <c r="D16" s="2"/>
    </row>
    <row r="17" spans="1:4" ht="15">
      <c r="A17" s="163" t="s">
        <v>740</v>
      </c>
      <c r="B17" s="164" t="s">
        <v>204</v>
      </c>
      <c r="C17" s="2"/>
      <c r="D17" s="2"/>
    </row>
    <row r="18" spans="1:4" ht="15">
      <c r="A18" s="163" t="s">
        <v>741</v>
      </c>
      <c r="B18" s="164" t="s">
        <v>204</v>
      </c>
      <c r="C18" s="2"/>
      <c r="D18" s="2"/>
    </row>
    <row r="19" spans="1:4" ht="30">
      <c r="A19" s="163" t="s">
        <v>742</v>
      </c>
      <c r="B19" s="164" t="s">
        <v>204</v>
      </c>
      <c r="C19" s="2"/>
      <c r="D19" s="2"/>
    </row>
    <row r="20" spans="1:4" ht="15">
      <c r="A20" s="163" t="s">
        <v>743</v>
      </c>
      <c r="B20" s="164" t="s">
        <v>204</v>
      </c>
      <c r="C20" s="2"/>
      <c r="D20" s="2"/>
    </row>
    <row r="21" spans="1:4" ht="15">
      <c r="A21" s="163" t="s">
        <v>744</v>
      </c>
      <c r="B21" s="164" t="s">
        <v>204</v>
      </c>
      <c r="C21" s="2"/>
      <c r="D21" s="2"/>
    </row>
    <row r="22" spans="1:4" ht="15">
      <c r="A22" s="163" t="s">
        <v>745</v>
      </c>
      <c r="B22" s="164" t="s">
        <v>204</v>
      </c>
      <c r="C22" s="2"/>
      <c r="D22" s="2"/>
    </row>
    <row r="23" spans="1:4" ht="15">
      <c r="A23" s="163" t="s">
        <v>746</v>
      </c>
      <c r="B23" s="164" t="s">
        <v>204</v>
      </c>
      <c r="C23" s="2"/>
      <c r="D23" s="2"/>
    </row>
    <row r="24" spans="1:4" ht="15">
      <c r="A24" s="163" t="s">
        <v>747</v>
      </c>
      <c r="B24" s="164" t="s">
        <v>204</v>
      </c>
      <c r="C24" s="2"/>
      <c r="D24" s="2"/>
    </row>
    <row r="25" spans="1:4" ht="15">
      <c r="A25" s="163" t="s">
        <v>748</v>
      </c>
      <c r="B25" s="164" t="s">
        <v>204</v>
      </c>
      <c r="C25" s="2"/>
      <c r="D25" s="2"/>
    </row>
    <row r="26" spans="1:4" ht="15">
      <c r="A26" s="163" t="s">
        <v>749</v>
      </c>
      <c r="B26" s="164" t="s">
        <v>204</v>
      </c>
      <c r="C26" s="2"/>
      <c r="D26" s="2"/>
    </row>
    <row r="27" spans="1:4" ht="25.5">
      <c r="A27" s="205" t="s">
        <v>750</v>
      </c>
      <c r="B27" s="169" t="s">
        <v>204</v>
      </c>
      <c r="C27" s="2"/>
      <c r="D27" s="2"/>
    </row>
    <row r="28" spans="1:4" ht="15">
      <c r="A28" s="163" t="s">
        <v>740</v>
      </c>
      <c r="B28" s="164" t="s">
        <v>205</v>
      </c>
      <c r="C28" s="2"/>
      <c r="D28" s="2"/>
    </row>
    <row r="29" spans="1:4" ht="15">
      <c r="A29" s="163" t="s">
        <v>741</v>
      </c>
      <c r="B29" s="164" t="s">
        <v>205</v>
      </c>
      <c r="C29" s="2"/>
      <c r="D29" s="2"/>
    </row>
    <row r="30" spans="1:4" ht="30">
      <c r="A30" s="163" t="s">
        <v>742</v>
      </c>
      <c r="B30" s="164" t="s">
        <v>205</v>
      </c>
      <c r="C30" s="2"/>
      <c r="D30" s="2"/>
    </row>
    <row r="31" spans="1:4" ht="15">
      <c r="A31" s="163" t="s">
        <v>743</v>
      </c>
      <c r="B31" s="164" t="s">
        <v>205</v>
      </c>
      <c r="C31" s="2"/>
      <c r="D31" s="2"/>
    </row>
    <row r="32" spans="1:4" ht="15">
      <c r="A32" s="163" t="s">
        <v>744</v>
      </c>
      <c r="B32" s="164" t="s">
        <v>205</v>
      </c>
      <c r="C32" s="2"/>
      <c r="D32" s="2"/>
    </row>
    <row r="33" spans="1:4" ht="15">
      <c r="A33" s="163" t="s">
        <v>745</v>
      </c>
      <c r="B33" s="164" t="s">
        <v>205</v>
      </c>
      <c r="C33" s="2"/>
      <c r="D33" s="2"/>
    </row>
    <row r="34" spans="1:4" ht="15">
      <c r="A34" s="163" t="s">
        <v>746</v>
      </c>
      <c r="B34" s="164" t="s">
        <v>205</v>
      </c>
      <c r="C34" s="7">
        <v>7034237</v>
      </c>
      <c r="D34" s="7">
        <v>7226576</v>
      </c>
    </row>
    <row r="35" spans="1:4" ht="15">
      <c r="A35" s="163" t="s">
        <v>747</v>
      </c>
      <c r="B35" s="164" t="s">
        <v>205</v>
      </c>
      <c r="C35" s="7"/>
      <c r="D35" s="7"/>
    </row>
    <row r="36" spans="1:4" ht="15">
      <c r="A36" s="163" t="s">
        <v>748</v>
      </c>
      <c r="B36" s="164" t="s">
        <v>205</v>
      </c>
      <c r="C36" s="7"/>
      <c r="D36" s="7"/>
    </row>
    <row r="37" spans="1:4" ht="15">
      <c r="A37" s="163" t="s">
        <v>749</v>
      </c>
      <c r="B37" s="164" t="s">
        <v>205</v>
      </c>
      <c r="C37" s="7"/>
      <c r="D37" s="7"/>
    </row>
    <row r="38" spans="1:4" ht="15">
      <c r="A38" s="205" t="s">
        <v>751</v>
      </c>
      <c r="B38" s="169" t="s">
        <v>205</v>
      </c>
      <c r="C38" s="7">
        <f>SUM(C32:C37)</f>
        <v>7034237</v>
      </c>
      <c r="D38" s="7">
        <f>SUM(D32:D37)</f>
        <v>7226576</v>
      </c>
    </row>
    <row r="39" spans="1:4" ht="15">
      <c r="A39" s="163" t="s">
        <v>740</v>
      </c>
      <c r="B39" s="164" t="s">
        <v>211</v>
      </c>
      <c r="C39" s="7"/>
      <c r="D39" s="7"/>
    </row>
    <row r="40" spans="1:4" ht="15">
      <c r="A40" s="163" t="s">
        <v>741</v>
      </c>
      <c r="B40" s="164" t="s">
        <v>211</v>
      </c>
      <c r="C40" s="2"/>
      <c r="D40" s="2"/>
    </row>
    <row r="41" spans="1:4" ht="30">
      <c r="A41" s="163" t="s">
        <v>742</v>
      </c>
      <c r="B41" s="164" t="s">
        <v>211</v>
      </c>
      <c r="C41" s="2"/>
      <c r="D41" s="2"/>
    </row>
    <row r="42" spans="1:4" ht="15">
      <c r="A42" s="163" t="s">
        <v>743</v>
      </c>
      <c r="B42" s="164" t="s">
        <v>211</v>
      </c>
      <c r="C42" s="2"/>
      <c r="D42" s="2"/>
    </row>
    <row r="43" spans="1:4" ht="15">
      <c r="A43" s="163" t="s">
        <v>744</v>
      </c>
      <c r="B43" s="164" t="s">
        <v>211</v>
      </c>
      <c r="C43" s="2"/>
      <c r="D43" s="2"/>
    </row>
    <row r="44" spans="1:4" ht="15">
      <c r="A44" s="163" t="s">
        <v>745</v>
      </c>
      <c r="B44" s="164" t="s">
        <v>211</v>
      </c>
      <c r="C44" s="7"/>
      <c r="D44" s="2"/>
    </row>
    <row r="45" spans="1:4" ht="15">
      <c r="A45" s="163" t="s">
        <v>746</v>
      </c>
      <c r="B45" s="164" t="s">
        <v>211</v>
      </c>
      <c r="C45" s="7"/>
      <c r="D45" s="2"/>
    </row>
    <row r="46" spans="1:4" ht="15">
      <c r="A46" s="163" t="s">
        <v>747</v>
      </c>
      <c r="B46" s="164" t="s">
        <v>211</v>
      </c>
      <c r="C46" s="7">
        <v>498808</v>
      </c>
      <c r="D46" s="2"/>
    </row>
    <row r="47" spans="1:4" ht="15">
      <c r="A47" s="163" t="s">
        <v>748</v>
      </c>
      <c r="B47" s="164" t="s">
        <v>211</v>
      </c>
      <c r="C47" s="7"/>
      <c r="D47" s="2"/>
    </row>
    <row r="48" spans="1:4" ht="15">
      <c r="A48" s="163" t="s">
        <v>749</v>
      </c>
      <c r="B48" s="164" t="s">
        <v>211</v>
      </c>
      <c r="C48" s="7"/>
      <c r="D48" s="2"/>
    </row>
    <row r="49" spans="1:4" ht="25.5">
      <c r="A49" s="205" t="s">
        <v>752</v>
      </c>
      <c r="B49" s="169" t="s">
        <v>211</v>
      </c>
      <c r="C49" s="7">
        <f>SUM(C46:C48)</f>
        <v>498808</v>
      </c>
      <c r="D49" s="2"/>
    </row>
    <row r="50" spans="1:4" ht="15">
      <c r="A50" s="163" t="s">
        <v>753</v>
      </c>
      <c r="B50" s="164" t="s">
        <v>212</v>
      </c>
      <c r="C50" s="2"/>
      <c r="D50" s="2"/>
    </row>
    <row r="51" spans="1:4" ht="15">
      <c r="A51" s="163" t="s">
        <v>741</v>
      </c>
      <c r="B51" s="164" t="s">
        <v>212</v>
      </c>
      <c r="C51" s="2"/>
      <c r="D51" s="2"/>
    </row>
    <row r="52" spans="1:4" ht="30">
      <c r="A52" s="163" t="s">
        <v>742</v>
      </c>
      <c r="B52" s="164" t="s">
        <v>212</v>
      </c>
      <c r="C52" s="2"/>
      <c r="D52" s="2"/>
    </row>
    <row r="53" spans="1:4" ht="15">
      <c r="A53" s="163" t="s">
        <v>743</v>
      </c>
      <c r="B53" s="164" t="s">
        <v>212</v>
      </c>
      <c r="C53" s="2"/>
      <c r="D53" s="2"/>
    </row>
    <row r="54" spans="1:4" ht="15">
      <c r="A54" s="163" t="s">
        <v>744</v>
      </c>
      <c r="B54" s="164" t="s">
        <v>212</v>
      </c>
      <c r="C54" s="2"/>
      <c r="D54" s="2"/>
    </row>
    <row r="55" spans="1:4" ht="15">
      <c r="A55" s="163" t="s">
        <v>745</v>
      </c>
      <c r="B55" s="164" t="s">
        <v>212</v>
      </c>
      <c r="C55" s="2"/>
      <c r="D55" s="2"/>
    </row>
    <row r="56" spans="1:4" ht="15">
      <c r="A56" s="163" t="s">
        <v>746</v>
      </c>
      <c r="B56" s="164" t="s">
        <v>212</v>
      </c>
      <c r="C56" s="2"/>
      <c r="D56" s="2"/>
    </row>
    <row r="57" spans="1:4" ht="15">
      <c r="A57" s="163" t="s">
        <v>747</v>
      </c>
      <c r="B57" s="164" t="s">
        <v>212</v>
      </c>
      <c r="C57" s="2"/>
      <c r="D57" s="2"/>
    </row>
    <row r="58" spans="1:4" ht="15">
      <c r="A58" s="163" t="s">
        <v>748</v>
      </c>
      <c r="B58" s="164" t="s">
        <v>212</v>
      </c>
      <c r="C58" s="2"/>
      <c r="D58" s="2"/>
    </row>
    <row r="59" spans="1:4" ht="15">
      <c r="A59" s="163" t="s">
        <v>749</v>
      </c>
      <c r="B59" s="164" t="s">
        <v>212</v>
      </c>
      <c r="C59" s="2"/>
      <c r="D59" s="2"/>
    </row>
    <row r="60" spans="1:4" ht="25.5">
      <c r="A60" s="205" t="s">
        <v>754</v>
      </c>
      <c r="B60" s="169" t="s">
        <v>212</v>
      </c>
      <c r="C60" s="2"/>
      <c r="D60" s="2"/>
    </row>
    <row r="61" spans="1:4" ht="15">
      <c r="A61" s="163" t="s">
        <v>740</v>
      </c>
      <c r="B61" s="164" t="s">
        <v>213</v>
      </c>
      <c r="C61" s="2"/>
      <c r="D61" s="2"/>
    </row>
    <row r="62" spans="1:4" ht="15">
      <c r="A62" s="163" t="s">
        <v>741</v>
      </c>
      <c r="B62" s="164" t="s">
        <v>213</v>
      </c>
      <c r="C62" s="2"/>
      <c r="D62" s="2"/>
    </row>
    <row r="63" spans="1:4" ht="30">
      <c r="A63" s="163" t="s">
        <v>742</v>
      </c>
      <c r="B63" s="164" t="s">
        <v>213</v>
      </c>
      <c r="C63" s="2"/>
      <c r="D63" s="2"/>
    </row>
    <row r="64" spans="1:4" ht="15">
      <c r="A64" s="163" t="s">
        <v>743</v>
      </c>
      <c r="B64" s="164" t="s">
        <v>213</v>
      </c>
      <c r="C64" s="2"/>
      <c r="D64" s="2"/>
    </row>
    <row r="65" spans="1:4" ht="15">
      <c r="A65" s="163" t="s">
        <v>744</v>
      </c>
      <c r="B65" s="164" t="s">
        <v>213</v>
      </c>
      <c r="C65" s="2"/>
      <c r="D65" s="2"/>
    </row>
    <row r="66" spans="1:4" ht="15">
      <c r="A66" s="163" t="s">
        <v>745</v>
      </c>
      <c r="B66" s="164" t="s">
        <v>213</v>
      </c>
      <c r="C66" s="2"/>
      <c r="D66" s="2"/>
    </row>
    <row r="67" spans="1:4" ht="15">
      <c r="A67" s="163" t="s">
        <v>746</v>
      </c>
      <c r="B67" s="164" t="s">
        <v>213</v>
      </c>
      <c r="C67" s="2"/>
      <c r="D67" s="2"/>
    </row>
    <row r="68" spans="1:4" ht="15">
      <c r="A68" s="163" t="s">
        <v>747</v>
      </c>
      <c r="B68" s="164" t="s">
        <v>213</v>
      </c>
      <c r="C68" s="2"/>
      <c r="D68" s="2"/>
    </row>
    <row r="69" spans="1:4" ht="15">
      <c r="A69" s="163" t="s">
        <v>748</v>
      </c>
      <c r="B69" s="164" t="s">
        <v>213</v>
      </c>
      <c r="C69" s="2"/>
      <c r="D69" s="2"/>
    </row>
    <row r="70" spans="1:4" ht="15">
      <c r="A70" s="163" t="s">
        <v>749</v>
      </c>
      <c r="B70" s="164" t="s">
        <v>213</v>
      </c>
      <c r="C70" s="2"/>
      <c r="D70" s="2"/>
    </row>
    <row r="71" spans="1:4" ht="15">
      <c r="A71" s="205" t="s">
        <v>360</v>
      </c>
      <c r="B71" s="169" t="s">
        <v>213</v>
      </c>
      <c r="C71" s="2"/>
      <c r="D71" s="2"/>
    </row>
    <row r="72" spans="1:4" ht="15">
      <c r="A72" s="163" t="s">
        <v>755</v>
      </c>
      <c r="B72" s="165" t="s">
        <v>255</v>
      </c>
      <c r="C72" s="2"/>
      <c r="D72" s="2"/>
    </row>
    <row r="73" spans="1:4" ht="15">
      <c r="A73" s="163" t="s">
        <v>756</v>
      </c>
      <c r="B73" s="165" t="s">
        <v>255</v>
      </c>
      <c r="C73" s="2"/>
      <c r="D73" s="2"/>
    </row>
    <row r="74" spans="1:4" ht="15">
      <c r="A74" s="163" t="s">
        <v>757</v>
      </c>
      <c r="B74" s="165" t="s">
        <v>255</v>
      </c>
      <c r="C74" s="2"/>
      <c r="D74" s="2"/>
    </row>
    <row r="75" spans="1:4" ht="15">
      <c r="A75" s="165" t="s">
        <v>758</v>
      </c>
      <c r="B75" s="165" t="s">
        <v>255</v>
      </c>
      <c r="C75" s="2"/>
      <c r="D75" s="2"/>
    </row>
    <row r="76" spans="1:4" ht="15">
      <c r="A76" s="165" t="s">
        <v>759</v>
      </c>
      <c r="B76" s="165" t="s">
        <v>255</v>
      </c>
      <c r="C76" s="2"/>
      <c r="D76" s="2"/>
    </row>
    <row r="77" spans="1:4" ht="15">
      <c r="A77" s="165" t="s">
        <v>760</v>
      </c>
      <c r="B77" s="165" t="s">
        <v>255</v>
      </c>
      <c r="C77" s="2"/>
      <c r="D77" s="2"/>
    </row>
    <row r="78" spans="1:4" ht="15">
      <c r="A78" s="163" t="s">
        <v>761</v>
      </c>
      <c r="B78" s="165" t="s">
        <v>255</v>
      </c>
      <c r="C78" s="2"/>
      <c r="D78" s="2"/>
    </row>
    <row r="79" spans="1:4" ht="15">
      <c r="A79" s="163" t="s">
        <v>762</v>
      </c>
      <c r="B79" s="165" t="s">
        <v>255</v>
      </c>
      <c r="C79" s="2"/>
      <c r="D79" s="2"/>
    </row>
    <row r="80" spans="1:4" ht="15">
      <c r="A80" s="163" t="s">
        <v>763</v>
      </c>
      <c r="B80" s="165" t="s">
        <v>255</v>
      </c>
      <c r="C80" s="2"/>
      <c r="D80" s="2"/>
    </row>
    <row r="81" spans="1:4" ht="15">
      <c r="A81" s="163" t="s">
        <v>764</v>
      </c>
      <c r="B81" s="165" t="s">
        <v>255</v>
      </c>
      <c r="C81" s="2"/>
      <c r="D81" s="2"/>
    </row>
    <row r="82" spans="1:4" ht="25.5">
      <c r="A82" s="205" t="s">
        <v>765</v>
      </c>
      <c r="B82" s="169" t="s">
        <v>255</v>
      </c>
      <c r="C82" s="2"/>
      <c r="D82" s="2"/>
    </row>
    <row r="83" spans="1:4" ht="15">
      <c r="A83" s="163" t="s">
        <v>755</v>
      </c>
      <c r="B83" s="165" t="s">
        <v>256</v>
      </c>
      <c r="C83" s="2"/>
      <c r="D83" s="2"/>
    </row>
    <row r="84" spans="1:4" ht="15">
      <c r="A84" s="163" t="s">
        <v>756</v>
      </c>
      <c r="B84" s="165" t="s">
        <v>256</v>
      </c>
      <c r="C84" s="2"/>
      <c r="D84" s="2"/>
    </row>
    <row r="85" spans="1:4" ht="15">
      <c r="A85" s="163" t="s">
        <v>757</v>
      </c>
      <c r="B85" s="165" t="s">
        <v>256</v>
      </c>
      <c r="C85" s="2"/>
      <c r="D85" s="2"/>
    </row>
    <row r="86" spans="1:4" ht="15">
      <c r="A86" s="165" t="s">
        <v>758</v>
      </c>
      <c r="B86" s="165" t="s">
        <v>256</v>
      </c>
      <c r="C86" s="2"/>
      <c r="D86" s="2"/>
    </row>
    <row r="87" spans="1:4" ht="15">
      <c r="A87" s="165" t="s">
        <v>759</v>
      </c>
      <c r="B87" s="165" t="s">
        <v>256</v>
      </c>
      <c r="C87" s="2"/>
      <c r="D87" s="2"/>
    </row>
    <row r="88" spans="1:4" ht="15">
      <c r="A88" s="165" t="s">
        <v>760</v>
      </c>
      <c r="B88" s="165" t="s">
        <v>256</v>
      </c>
      <c r="C88" s="2"/>
      <c r="D88" s="2"/>
    </row>
    <row r="89" spans="1:4" ht="15">
      <c r="A89" s="163" t="s">
        <v>761</v>
      </c>
      <c r="B89" s="165" t="s">
        <v>256</v>
      </c>
      <c r="C89" s="2"/>
      <c r="D89" s="2"/>
    </row>
    <row r="90" spans="1:4" ht="15">
      <c r="A90" s="163" t="s">
        <v>766</v>
      </c>
      <c r="B90" s="165" t="s">
        <v>256</v>
      </c>
      <c r="C90" s="2"/>
      <c r="D90" s="2"/>
    </row>
    <row r="91" spans="1:4" ht="15">
      <c r="A91" s="163" t="s">
        <v>763</v>
      </c>
      <c r="B91" s="165" t="s">
        <v>256</v>
      </c>
      <c r="C91" s="2"/>
      <c r="D91" s="2"/>
    </row>
    <row r="92" spans="1:4" ht="15">
      <c r="A92" s="163" t="s">
        <v>764</v>
      </c>
      <c r="B92" s="165" t="s">
        <v>256</v>
      </c>
      <c r="C92" s="2"/>
      <c r="D92" s="2"/>
    </row>
    <row r="93" spans="1:4" ht="15">
      <c r="A93" s="180" t="s">
        <v>767</v>
      </c>
      <c r="B93" s="169" t="s">
        <v>256</v>
      </c>
      <c r="C93" s="2"/>
      <c r="D93" s="2"/>
    </row>
    <row r="94" spans="1:4" ht="15">
      <c r="A94" s="163" t="s">
        <v>755</v>
      </c>
      <c r="B94" s="165" t="s">
        <v>260</v>
      </c>
      <c r="C94" s="2"/>
      <c r="D94" s="2"/>
    </row>
    <row r="95" spans="1:4" ht="15">
      <c r="A95" s="163" t="s">
        <v>756</v>
      </c>
      <c r="B95" s="165" t="s">
        <v>260</v>
      </c>
      <c r="C95" s="2"/>
      <c r="D95" s="2"/>
    </row>
    <row r="96" spans="1:4" ht="15">
      <c r="A96" s="163" t="s">
        <v>757</v>
      </c>
      <c r="B96" s="165" t="s">
        <v>260</v>
      </c>
      <c r="C96" s="2"/>
      <c r="D96" s="2"/>
    </row>
    <row r="97" spans="1:4" ht="15">
      <c r="A97" s="165" t="s">
        <v>758</v>
      </c>
      <c r="B97" s="165" t="s">
        <v>260</v>
      </c>
      <c r="C97" s="2"/>
      <c r="D97" s="2"/>
    </row>
    <row r="98" spans="1:4" ht="15">
      <c r="A98" s="165" t="s">
        <v>759</v>
      </c>
      <c r="B98" s="165" t="s">
        <v>260</v>
      </c>
      <c r="C98" s="2"/>
      <c r="D98" s="2"/>
    </row>
    <row r="99" spans="1:4" ht="15">
      <c r="A99" s="165" t="s">
        <v>760</v>
      </c>
      <c r="B99" s="165" t="s">
        <v>260</v>
      </c>
      <c r="C99" s="2"/>
      <c r="D99" s="2"/>
    </row>
    <row r="100" spans="1:4" ht="15">
      <c r="A100" s="163" t="s">
        <v>761</v>
      </c>
      <c r="B100" s="165" t="s">
        <v>260</v>
      </c>
      <c r="C100" s="2"/>
      <c r="D100" s="2"/>
    </row>
    <row r="101" spans="1:4" ht="15">
      <c r="A101" s="163" t="s">
        <v>762</v>
      </c>
      <c r="B101" s="165" t="s">
        <v>260</v>
      </c>
      <c r="C101" s="2"/>
      <c r="D101" s="2"/>
    </row>
    <row r="102" spans="1:4" ht="15">
      <c r="A102" s="163" t="s">
        <v>763</v>
      </c>
      <c r="B102" s="165" t="s">
        <v>260</v>
      </c>
      <c r="C102" s="2"/>
      <c r="D102" s="2"/>
    </row>
    <row r="103" spans="1:4" ht="15">
      <c r="A103" s="163" t="s">
        <v>764</v>
      </c>
      <c r="B103" s="165" t="s">
        <v>260</v>
      </c>
      <c r="C103" s="2"/>
      <c r="D103" s="2"/>
    </row>
    <row r="104" spans="1:4" ht="25.5">
      <c r="A104" s="205" t="s">
        <v>768</v>
      </c>
      <c r="B104" s="169" t="s">
        <v>260</v>
      </c>
      <c r="C104" s="2"/>
      <c r="D104" s="2"/>
    </row>
    <row r="105" spans="1:4" ht="15">
      <c r="A105" s="163" t="s">
        <v>755</v>
      </c>
      <c r="B105" s="165" t="s">
        <v>261</v>
      </c>
      <c r="C105" s="2"/>
      <c r="D105" s="2"/>
    </row>
    <row r="106" spans="1:4" ht="15">
      <c r="A106" s="163" t="s">
        <v>756</v>
      </c>
      <c r="B106" s="165" t="s">
        <v>261</v>
      </c>
      <c r="C106" s="2"/>
      <c r="D106" s="2"/>
    </row>
    <row r="107" spans="1:4" ht="15">
      <c r="A107" s="163" t="s">
        <v>757</v>
      </c>
      <c r="B107" s="165" t="s">
        <v>261</v>
      </c>
      <c r="C107" s="2"/>
      <c r="D107" s="2"/>
    </row>
    <row r="108" spans="1:4" ht="15">
      <c r="A108" s="165" t="s">
        <v>758</v>
      </c>
      <c r="B108" s="165" t="s">
        <v>261</v>
      </c>
      <c r="C108" s="2"/>
      <c r="D108" s="2"/>
    </row>
    <row r="109" spans="1:4" ht="15">
      <c r="A109" s="165" t="s">
        <v>759</v>
      </c>
      <c r="B109" s="165" t="s">
        <v>261</v>
      </c>
      <c r="C109" s="2"/>
      <c r="D109" s="2"/>
    </row>
    <row r="110" spans="1:4" ht="15">
      <c r="A110" s="165" t="s">
        <v>760</v>
      </c>
      <c r="B110" s="165" t="s">
        <v>261</v>
      </c>
      <c r="C110" s="2"/>
      <c r="D110" s="2"/>
    </row>
    <row r="111" spans="1:4" ht="15">
      <c r="A111" s="163" t="s">
        <v>761</v>
      </c>
      <c r="B111" s="165" t="s">
        <v>261</v>
      </c>
      <c r="C111" s="2"/>
      <c r="D111" s="2"/>
    </row>
    <row r="112" spans="1:4" ht="15">
      <c r="A112" s="163" t="s">
        <v>766</v>
      </c>
      <c r="B112" s="165" t="s">
        <v>261</v>
      </c>
      <c r="C112" s="2"/>
      <c r="D112" s="2"/>
    </row>
    <row r="113" spans="1:4" ht="15">
      <c r="A113" s="163" t="s">
        <v>763</v>
      </c>
      <c r="B113" s="165" t="s">
        <v>261</v>
      </c>
      <c r="C113" s="2"/>
      <c r="D113" s="2"/>
    </row>
    <row r="114" spans="1:4" ht="15">
      <c r="A114" s="163" t="s">
        <v>764</v>
      </c>
      <c r="B114" s="165" t="s">
        <v>261</v>
      </c>
      <c r="C114" s="2"/>
      <c r="D114" s="2"/>
    </row>
    <row r="115" spans="1:4" ht="15">
      <c r="A115" s="180" t="s">
        <v>769</v>
      </c>
      <c r="B115" s="169" t="s">
        <v>261</v>
      </c>
      <c r="C115" s="2"/>
      <c r="D115" s="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2">
      <selection activeCell="C4" sqref="C4"/>
    </sheetView>
  </sheetViews>
  <sheetFormatPr defaultColWidth="9.140625" defaultRowHeight="15"/>
  <cols>
    <col min="1" max="1" width="65.00390625" style="0" customWidth="1"/>
    <col min="3" max="3" width="16.8515625" style="114" customWidth="1"/>
  </cols>
  <sheetData>
    <row r="1" spans="1:3" ht="24" customHeight="1">
      <c r="A1" s="464" t="s">
        <v>902</v>
      </c>
      <c r="B1" s="462"/>
      <c r="C1" s="462"/>
    </row>
    <row r="2" spans="1:3" ht="26.25" customHeight="1">
      <c r="A2" s="461" t="s">
        <v>912</v>
      </c>
      <c r="B2" s="462"/>
      <c r="C2" s="462"/>
    </row>
    <row r="3" ht="15">
      <c r="C3" s="101" t="s">
        <v>739</v>
      </c>
    </row>
    <row r="4" spans="1:3" ht="25.5">
      <c r="A4" s="215" t="s">
        <v>445</v>
      </c>
      <c r="B4" s="160" t="s">
        <v>15</v>
      </c>
      <c r="C4" s="369" t="s">
        <v>675</v>
      </c>
    </row>
    <row r="5" spans="1:3" ht="15">
      <c r="A5" s="165" t="s">
        <v>771</v>
      </c>
      <c r="B5" s="165" t="s">
        <v>220</v>
      </c>
      <c r="C5" s="7"/>
    </row>
    <row r="6" spans="1:3" ht="15">
      <c r="A6" s="165" t="s">
        <v>772</v>
      </c>
      <c r="B6" s="165" t="s">
        <v>220</v>
      </c>
      <c r="C6" s="7"/>
    </row>
    <row r="7" spans="1:3" ht="15">
      <c r="A7" s="165" t="s">
        <v>773</v>
      </c>
      <c r="B7" s="165" t="s">
        <v>220</v>
      </c>
      <c r="C7" s="7"/>
    </row>
    <row r="8" spans="1:3" ht="15">
      <c r="A8" s="165" t="s">
        <v>774</v>
      </c>
      <c r="B8" s="165" t="s">
        <v>220</v>
      </c>
      <c r="C8" s="7"/>
    </row>
    <row r="9" spans="1:3" ht="15">
      <c r="A9" s="205" t="s">
        <v>365</v>
      </c>
      <c r="B9" s="169" t="s">
        <v>220</v>
      </c>
      <c r="C9" s="7"/>
    </row>
    <row r="10" spans="1:3" ht="15">
      <c r="A10" s="165" t="s">
        <v>366</v>
      </c>
      <c r="B10" s="164" t="s">
        <v>221</v>
      </c>
      <c r="C10" s="7">
        <v>350000000</v>
      </c>
    </row>
    <row r="11" spans="1:3" ht="27">
      <c r="A11" s="202" t="s">
        <v>775</v>
      </c>
      <c r="B11" s="202" t="s">
        <v>221</v>
      </c>
      <c r="C11" s="7">
        <v>350000000</v>
      </c>
    </row>
    <row r="12" spans="1:3" ht="27">
      <c r="A12" s="202" t="s">
        <v>776</v>
      </c>
      <c r="B12" s="202" t="s">
        <v>221</v>
      </c>
      <c r="C12" s="7"/>
    </row>
    <row r="13" spans="1:3" ht="15">
      <c r="A13" s="165" t="s">
        <v>368</v>
      </c>
      <c r="B13" s="164" t="s">
        <v>225</v>
      </c>
      <c r="C13" s="7">
        <v>4400000</v>
      </c>
    </row>
    <row r="14" spans="1:3" ht="27">
      <c r="A14" s="202" t="s">
        <v>777</v>
      </c>
      <c r="B14" s="202" t="s">
        <v>225</v>
      </c>
      <c r="C14" s="7"/>
    </row>
    <row r="15" spans="1:3" ht="27">
      <c r="A15" s="202" t="s">
        <v>778</v>
      </c>
      <c r="B15" s="202" t="s">
        <v>225</v>
      </c>
      <c r="C15" s="7">
        <v>4400000</v>
      </c>
    </row>
    <row r="16" spans="1:3" ht="15">
      <c r="A16" s="202" t="s">
        <v>779</v>
      </c>
      <c r="B16" s="202" t="s">
        <v>225</v>
      </c>
      <c r="C16" s="7"/>
    </row>
    <row r="17" spans="1:3" ht="15">
      <c r="A17" s="202" t="s">
        <v>780</v>
      </c>
      <c r="B17" s="202" t="s">
        <v>225</v>
      </c>
      <c r="C17" s="7"/>
    </row>
    <row r="18" spans="1:3" ht="15">
      <c r="A18" s="165" t="s">
        <v>781</v>
      </c>
      <c r="B18" s="164" t="s">
        <v>226</v>
      </c>
      <c r="C18" s="7"/>
    </row>
    <row r="19" spans="1:3" ht="15">
      <c r="A19" s="202" t="s">
        <v>782</v>
      </c>
      <c r="B19" s="202" t="s">
        <v>226</v>
      </c>
      <c r="C19" s="7"/>
    </row>
    <row r="20" spans="1:3" ht="15">
      <c r="A20" s="202" t="s">
        <v>783</v>
      </c>
      <c r="B20" s="202" t="s">
        <v>226</v>
      </c>
      <c r="C20" s="7"/>
    </row>
    <row r="21" spans="1:3" ht="15">
      <c r="A21" s="205" t="s">
        <v>396</v>
      </c>
      <c r="B21" s="169" t="s">
        <v>227</v>
      </c>
      <c r="C21" s="7">
        <f>C10+C13</f>
        <v>354400000</v>
      </c>
    </row>
    <row r="22" spans="1:3" ht="15">
      <c r="A22" s="165" t="s">
        <v>784</v>
      </c>
      <c r="B22" s="165" t="s">
        <v>228</v>
      </c>
      <c r="C22" s="7"/>
    </row>
    <row r="23" spans="1:3" ht="15">
      <c r="A23" s="165" t="s">
        <v>785</v>
      </c>
      <c r="B23" s="165" t="s">
        <v>228</v>
      </c>
      <c r="C23" s="7"/>
    </row>
    <row r="24" spans="1:3" ht="15">
      <c r="A24" s="165" t="s">
        <v>786</v>
      </c>
      <c r="B24" s="165" t="s">
        <v>228</v>
      </c>
      <c r="C24" s="7"/>
    </row>
    <row r="25" spans="1:3" ht="15">
      <c r="A25" s="165" t="s">
        <v>787</v>
      </c>
      <c r="B25" s="165" t="s">
        <v>228</v>
      </c>
      <c r="C25" s="7"/>
    </row>
    <row r="26" spans="1:3" ht="15">
      <c r="A26" s="165" t="s">
        <v>788</v>
      </c>
      <c r="B26" s="165" t="s">
        <v>228</v>
      </c>
      <c r="C26" s="7"/>
    </row>
    <row r="27" spans="1:3" ht="15">
      <c r="A27" s="165" t="s">
        <v>789</v>
      </c>
      <c r="B27" s="165" t="s">
        <v>228</v>
      </c>
      <c r="C27" s="7"/>
    </row>
    <row r="28" spans="1:3" ht="15">
      <c r="A28" s="165" t="s">
        <v>790</v>
      </c>
      <c r="B28" s="165" t="s">
        <v>228</v>
      </c>
      <c r="C28" s="7"/>
    </row>
    <row r="29" spans="1:3" ht="15">
      <c r="A29" s="165" t="s">
        <v>791</v>
      </c>
      <c r="B29" s="165" t="s">
        <v>228</v>
      </c>
      <c r="C29" s="7"/>
    </row>
    <row r="30" spans="1:3" ht="45">
      <c r="A30" s="165" t="s">
        <v>792</v>
      </c>
      <c r="B30" s="165" t="s">
        <v>228</v>
      </c>
      <c r="C30" s="7"/>
    </row>
    <row r="31" spans="1:3" ht="15">
      <c r="A31" s="165" t="s">
        <v>793</v>
      </c>
      <c r="B31" s="165" t="s">
        <v>228</v>
      </c>
      <c r="C31" s="7"/>
    </row>
    <row r="32" spans="1:3" ht="15">
      <c r="A32" s="205" t="s">
        <v>370</v>
      </c>
      <c r="B32" s="169" t="s">
        <v>228</v>
      </c>
      <c r="C32" s="7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39">
      <selection activeCell="E95" sqref="E95"/>
    </sheetView>
  </sheetViews>
  <sheetFormatPr defaultColWidth="9.140625" defaultRowHeight="15"/>
  <cols>
    <col min="1" max="1" width="101.28125" style="0" customWidth="1"/>
    <col min="2" max="2" width="9.140625" style="0" customWidth="1"/>
    <col min="3" max="3" width="17.140625" style="152" customWidth="1"/>
    <col min="4" max="4" width="19.00390625" style="0" customWidth="1"/>
    <col min="5" max="5" width="18.421875" style="0" customWidth="1"/>
    <col min="6" max="6" width="17.57421875" style="0" customWidth="1"/>
    <col min="7" max="7" width="16.00390625" style="0" customWidth="1"/>
    <col min="8" max="8" width="15.8515625" style="0" customWidth="1"/>
    <col min="9" max="9" width="15.7109375" style="0" customWidth="1"/>
    <col min="10" max="10" width="17.421875" style="0" customWidth="1"/>
    <col min="11" max="11" width="16.00390625" style="0" customWidth="1"/>
  </cols>
  <sheetData>
    <row r="1" spans="1:11" ht="15">
      <c r="A1" s="243" t="s">
        <v>794</v>
      </c>
      <c r="B1" s="244"/>
      <c r="C1" s="245"/>
      <c r="D1" s="244"/>
      <c r="E1" s="244"/>
      <c r="F1" s="244"/>
      <c r="G1" s="244"/>
      <c r="H1" s="244"/>
      <c r="I1" s="244"/>
      <c r="J1" s="244"/>
      <c r="K1" s="244"/>
    </row>
    <row r="2" spans="1:5" ht="26.25" customHeight="1">
      <c r="A2" s="464" t="s">
        <v>902</v>
      </c>
      <c r="B2" s="465"/>
      <c r="C2" s="465"/>
      <c r="D2" s="465"/>
      <c r="E2" s="322"/>
    </row>
    <row r="3" spans="1:5" ht="30" customHeight="1">
      <c r="A3" s="461" t="s">
        <v>913</v>
      </c>
      <c r="B3" s="462"/>
      <c r="C3" s="462"/>
      <c r="D3" s="462"/>
      <c r="E3" s="321"/>
    </row>
    <row r="4" spans="10:11" ht="15">
      <c r="J4" s="101" t="s">
        <v>770</v>
      </c>
      <c r="K4" s="101"/>
    </row>
    <row r="5" spans="1:11" ht="15">
      <c r="A5" s="171" t="s">
        <v>591</v>
      </c>
      <c r="C5" s="474" t="s">
        <v>447</v>
      </c>
      <c r="D5" s="475"/>
      <c r="E5" s="476"/>
      <c r="F5" s="474" t="s">
        <v>673</v>
      </c>
      <c r="G5" s="475"/>
      <c r="H5" s="476"/>
      <c r="I5" s="474" t="s">
        <v>795</v>
      </c>
      <c r="J5" s="475"/>
      <c r="K5" s="476"/>
    </row>
    <row r="6" spans="1:11" ht="60">
      <c r="A6" s="159" t="s">
        <v>14</v>
      </c>
      <c r="B6" s="160" t="s">
        <v>15</v>
      </c>
      <c r="C6" s="372" t="s">
        <v>915</v>
      </c>
      <c r="D6" s="372" t="s">
        <v>916</v>
      </c>
      <c r="E6" s="372" t="s">
        <v>914</v>
      </c>
      <c r="F6" s="372" t="s">
        <v>917</v>
      </c>
      <c r="G6" s="372" t="s">
        <v>921</v>
      </c>
      <c r="H6" s="372" t="s">
        <v>922</v>
      </c>
      <c r="I6" s="372" t="s">
        <v>917</v>
      </c>
      <c r="J6" s="372" t="s">
        <v>923</v>
      </c>
      <c r="K6" s="372" t="s">
        <v>922</v>
      </c>
    </row>
    <row r="7" spans="1:11" ht="15">
      <c r="A7" s="247" t="s">
        <v>300</v>
      </c>
      <c r="B7" s="248" t="s">
        <v>41</v>
      </c>
      <c r="C7" s="274">
        <f>12673*1000</f>
        <v>12673000</v>
      </c>
      <c r="D7" s="249">
        <v>15849382</v>
      </c>
      <c r="E7" s="249">
        <v>14359000</v>
      </c>
      <c r="F7" s="249">
        <v>36278000</v>
      </c>
      <c r="G7" s="249">
        <v>36600573</v>
      </c>
      <c r="H7" s="249">
        <v>38473000</v>
      </c>
      <c r="I7" s="249">
        <v>26128000</v>
      </c>
      <c r="J7" s="249">
        <v>25752522</v>
      </c>
      <c r="K7" s="249">
        <v>30247000</v>
      </c>
    </row>
    <row r="8" spans="1:11" ht="15">
      <c r="A8" s="165" t="s">
        <v>301</v>
      </c>
      <c r="B8" s="248" t="s">
        <v>48</v>
      </c>
      <c r="C8" s="274">
        <f>12673*1000</f>
        <v>12673000</v>
      </c>
      <c r="D8" s="249">
        <v>12603622</v>
      </c>
      <c r="E8" s="249">
        <v>12212000</v>
      </c>
      <c r="F8" s="249">
        <v>91000</v>
      </c>
      <c r="G8" s="249">
        <v>1059906</v>
      </c>
      <c r="H8" s="249">
        <v>250000</v>
      </c>
      <c r="I8" s="249">
        <v>138000</v>
      </c>
      <c r="J8" s="249">
        <v>288698</v>
      </c>
      <c r="K8" s="249">
        <v>366000</v>
      </c>
    </row>
    <row r="9" spans="1:11" ht="15">
      <c r="A9" s="250" t="s">
        <v>351</v>
      </c>
      <c r="B9" s="251" t="s">
        <v>49</v>
      </c>
      <c r="C9" s="249">
        <f aca="true" t="shared" si="0" ref="C9:J9">SUM(C7:C8)</f>
        <v>25346000</v>
      </c>
      <c r="D9" s="249">
        <f t="shared" si="0"/>
        <v>28453004</v>
      </c>
      <c r="E9" s="249">
        <f t="shared" si="0"/>
        <v>26571000</v>
      </c>
      <c r="F9" s="249">
        <f t="shared" si="0"/>
        <v>36369000</v>
      </c>
      <c r="G9" s="249">
        <f t="shared" si="0"/>
        <v>37660479</v>
      </c>
      <c r="H9" s="249">
        <f t="shared" si="0"/>
        <v>38723000</v>
      </c>
      <c r="I9" s="249">
        <f t="shared" si="0"/>
        <v>26266000</v>
      </c>
      <c r="J9" s="249">
        <f t="shared" si="0"/>
        <v>26041220</v>
      </c>
      <c r="K9" s="249">
        <v>30613000</v>
      </c>
    </row>
    <row r="10" spans="1:11" ht="15">
      <c r="A10" s="210" t="s">
        <v>322</v>
      </c>
      <c r="B10" s="251" t="s">
        <v>50</v>
      </c>
      <c r="C10" s="274">
        <v>5917000</v>
      </c>
      <c r="D10" s="249">
        <v>6891443</v>
      </c>
      <c r="E10" s="249">
        <v>6621000</v>
      </c>
      <c r="F10" s="249">
        <v>9816000</v>
      </c>
      <c r="G10" s="249">
        <v>10271875</v>
      </c>
      <c r="H10" s="249">
        <v>8957000</v>
      </c>
      <c r="I10" s="249">
        <v>7104000</v>
      </c>
      <c r="J10" s="249">
        <v>7204171</v>
      </c>
      <c r="K10" s="249">
        <v>6861000</v>
      </c>
    </row>
    <row r="11" spans="1:11" ht="15">
      <c r="A11" s="165" t="s">
        <v>302</v>
      </c>
      <c r="B11" s="248" t="s">
        <v>57</v>
      </c>
      <c r="C11" s="274">
        <f>3806*1000</f>
        <v>3806000</v>
      </c>
      <c r="D11" s="249">
        <v>3341310</v>
      </c>
      <c r="E11" s="249">
        <v>3541000</v>
      </c>
      <c r="F11" s="249">
        <v>1145000</v>
      </c>
      <c r="G11" s="249">
        <v>1025716</v>
      </c>
      <c r="H11" s="249">
        <v>950000</v>
      </c>
      <c r="I11" s="249">
        <v>1030000</v>
      </c>
      <c r="J11" s="249">
        <v>1121768</v>
      </c>
      <c r="K11" s="249">
        <v>1875000</v>
      </c>
    </row>
    <row r="12" spans="1:11" ht="15">
      <c r="A12" s="165" t="s">
        <v>352</v>
      </c>
      <c r="B12" s="248" t="s">
        <v>62</v>
      </c>
      <c r="C12" s="274">
        <v>1261000</v>
      </c>
      <c r="D12" s="249">
        <v>1074187</v>
      </c>
      <c r="E12" s="249">
        <v>1008000</v>
      </c>
      <c r="F12" s="249">
        <v>383000</v>
      </c>
      <c r="G12" s="249">
        <v>281961</v>
      </c>
      <c r="H12" s="249">
        <v>350000</v>
      </c>
      <c r="I12" s="249">
        <v>167000</v>
      </c>
      <c r="J12" s="249">
        <v>179873</v>
      </c>
      <c r="K12" s="249">
        <v>195000</v>
      </c>
    </row>
    <row r="13" spans="1:11" ht="15">
      <c r="A13" s="165" t="s">
        <v>303</v>
      </c>
      <c r="B13" s="248" t="s">
        <v>74</v>
      </c>
      <c r="C13" s="274">
        <v>59269000</v>
      </c>
      <c r="D13" s="249">
        <v>72865127</v>
      </c>
      <c r="E13" s="249">
        <v>64177000</v>
      </c>
      <c r="F13" s="249">
        <v>2948000</v>
      </c>
      <c r="G13" s="249">
        <v>3261205</v>
      </c>
      <c r="H13" s="249">
        <v>3150000</v>
      </c>
      <c r="I13" s="249">
        <v>6583000</v>
      </c>
      <c r="J13" s="249">
        <v>8874843</v>
      </c>
      <c r="K13" s="249">
        <v>8658000</v>
      </c>
    </row>
    <row r="14" spans="1:11" ht="15">
      <c r="A14" s="165" t="s">
        <v>304</v>
      </c>
      <c r="B14" s="248" t="s">
        <v>79</v>
      </c>
      <c r="C14" s="274">
        <v>14000</v>
      </c>
      <c r="D14" s="249">
        <v>14819</v>
      </c>
      <c r="E14" s="249">
        <v>15000</v>
      </c>
      <c r="F14" s="249">
        <v>134000</v>
      </c>
      <c r="G14" s="249">
        <v>176875</v>
      </c>
      <c r="H14" s="249">
        <v>250000</v>
      </c>
      <c r="I14" s="249">
        <v>48000</v>
      </c>
      <c r="J14" s="249">
        <v>26665</v>
      </c>
      <c r="K14" s="249">
        <v>50000</v>
      </c>
    </row>
    <row r="15" spans="1:11" ht="15">
      <c r="A15" s="165" t="s">
        <v>305</v>
      </c>
      <c r="B15" s="248" t="s">
        <v>88</v>
      </c>
      <c r="C15" s="274">
        <v>17197000</v>
      </c>
      <c r="D15" s="249">
        <v>29484479</v>
      </c>
      <c r="E15" s="249">
        <v>28462000</v>
      </c>
      <c r="F15" s="249">
        <v>851000</v>
      </c>
      <c r="G15" s="249">
        <v>874213</v>
      </c>
      <c r="H15" s="249">
        <v>980000</v>
      </c>
      <c r="I15" s="249">
        <v>1902000</v>
      </c>
      <c r="J15" s="249">
        <v>2469267</v>
      </c>
      <c r="K15" s="249">
        <v>2861000</v>
      </c>
    </row>
    <row r="16" spans="1:11" ht="15">
      <c r="A16" s="210" t="s">
        <v>306</v>
      </c>
      <c r="B16" s="251" t="s">
        <v>89</v>
      </c>
      <c r="C16" s="249">
        <f aca="true" t="shared" si="1" ref="C16:J16">SUM(C11:C15)</f>
        <v>81547000</v>
      </c>
      <c r="D16" s="249">
        <f>SUM(D11:D15)</f>
        <v>106779922</v>
      </c>
      <c r="E16" s="249">
        <f>SUM(E11:E15)</f>
        <v>97203000</v>
      </c>
      <c r="F16" s="249">
        <f t="shared" si="1"/>
        <v>5461000</v>
      </c>
      <c r="G16" s="249">
        <f t="shared" si="1"/>
        <v>5619970</v>
      </c>
      <c r="H16" s="249">
        <f t="shared" si="1"/>
        <v>5680000</v>
      </c>
      <c r="I16" s="249">
        <f t="shared" si="1"/>
        <v>9730000</v>
      </c>
      <c r="J16" s="249">
        <f t="shared" si="1"/>
        <v>12672416</v>
      </c>
      <c r="K16" s="249">
        <f>SUM(K11:K15)</f>
        <v>13639000</v>
      </c>
    </row>
    <row r="17" spans="1:11" ht="15">
      <c r="A17" s="163" t="s">
        <v>90</v>
      </c>
      <c r="B17" s="248" t="s">
        <v>91</v>
      </c>
      <c r="C17" s="274"/>
      <c r="D17" s="249"/>
      <c r="E17" s="249"/>
      <c r="F17" s="249"/>
      <c r="G17" s="249"/>
      <c r="H17" s="249"/>
      <c r="I17" s="249"/>
      <c r="J17" s="249"/>
      <c r="K17" s="249"/>
    </row>
    <row r="18" spans="1:11" ht="15">
      <c r="A18" s="163" t="s">
        <v>307</v>
      </c>
      <c r="B18" s="248" t="s">
        <v>92</v>
      </c>
      <c r="C18" s="274"/>
      <c r="D18" s="249"/>
      <c r="E18" s="249"/>
      <c r="F18" s="249">
        <v>267000</v>
      </c>
      <c r="G18" s="249">
        <v>324800</v>
      </c>
      <c r="H18" s="249"/>
      <c r="I18" s="249"/>
      <c r="J18" s="249"/>
      <c r="K18" s="249"/>
    </row>
    <row r="19" spans="1:11" ht="15">
      <c r="A19" s="241" t="s">
        <v>328</v>
      </c>
      <c r="B19" s="248" t="s">
        <v>93</v>
      </c>
      <c r="C19" s="274"/>
      <c r="D19" s="249"/>
      <c r="E19" s="249"/>
      <c r="F19" s="249"/>
      <c r="G19" s="249"/>
      <c r="H19" s="249"/>
      <c r="I19" s="249"/>
      <c r="J19" s="249"/>
      <c r="K19" s="249"/>
    </row>
    <row r="20" spans="1:11" ht="15">
      <c r="A20" s="241" t="s">
        <v>329</v>
      </c>
      <c r="B20" s="248" t="s">
        <v>94</v>
      </c>
      <c r="C20" s="274"/>
      <c r="D20" s="249"/>
      <c r="E20" s="249"/>
      <c r="F20" s="249"/>
      <c r="G20" s="249"/>
      <c r="H20" s="249"/>
      <c r="I20" s="249"/>
      <c r="J20" s="249"/>
      <c r="K20" s="249"/>
    </row>
    <row r="21" spans="1:11" ht="15">
      <c r="A21" s="241" t="s">
        <v>330</v>
      </c>
      <c r="B21" s="248" t="s">
        <v>95</v>
      </c>
      <c r="C21" s="274"/>
      <c r="D21" s="249"/>
      <c r="E21" s="249"/>
      <c r="F21" s="249">
        <v>68000</v>
      </c>
      <c r="G21" s="249"/>
      <c r="H21" s="249"/>
      <c r="I21" s="249"/>
      <c r="J21" s="249"/>
      <c r="K21" s="249"/>
    </row>
    <row r="22" spans="1:11" ht="15">
      <c r="A22" s="163" t="s">
        <v>331</v>
      </c>
      <c r="B22" s="248" t="s">
        <v>96</v>
      </c>
      <c r="C22" s="274"/>
      <c r="D22" s="249"/>
      <c r="E22" s="249"/>
      <c r="F22" s="249">
        <v>179000</v>
      </c>
      <c r="G22" s="249"/>
      <c r="H22" s="249"/>
      <c r="I22" s="249"/>
      <c r="J22" s="249"/>
      <c r="K22" s="249"/>
    </row>
    <row r="23" spans="1:11" ht="15">
      <c r="A23" s="163" t="s">
        <v>332</v>
      </c>
      <c r="B23" s="248" t="s">
        <v>97</v>
      </c>
      <c r="C23" s="274"/>
      <c r="D23" s="249"/>
      <c r="E23" s="249"/>
      <c r="F23" s="249"/>
      <c r="G23" s="249"/>
      <c r="H23" s="249"/>
      <c r="I23" s="249"/>
      <c r="J23" s="249"/>
      <c r="K23" s="249"/>
    </row>
    <row r="24" spans="1:11" ht="15">
      <c r="A24" s="163" t="s">
        <v>333</v>
      </c>
      <c r="B24" s="248" t="s">
        <v>98</v>
      </c>
      <c r="C24" s="274">
        <v>5684000</v>
      </c>
      <c r="D24" s="249">
        <v>4178765</v>
      </c>
      <c r="E24" s="249">
        <v>5000000</v>
      </c>
      <c r="F24" s="249"/>
      <c r="G24" s="249"/>
      <c r="H24" s="249"/>
      <c r="I24" s="249"/>
      <c r="J24" s="249"/>
      <c r="K24" s="249"/>
    </row>
    <row r="25" spans="1:11" ht="15">
      <c r="A25" s="221" t="s">
        <v>308</v>
      </c>
      <c r="B25" s="251" t="s">
        <v>99</v>
      </c>
      <c r="C25" s="249">
        <f aca="true" t="shared" si="2" ref="C25:J25">SUM(C17:C24)</f>
        <v>5684000</v>
      </c>
      <c r="D25" s="249">
        <f t="shared" si="2"/>
        <v>4178765</v>
      </c>
      <c r="E25" s="249">
        <f t="shared" si="2"/>
        <v>5000000</v>
      </c>
      <c r="F25" s="249">
        <f t="shared" si="2"/>
        <v>514000</v>
      </c>
      <c r="G25" s="249">
        <f t="shared" si="2"/>
        <v>324800</v>
      </c>
      <c r="H25" s="249"/>
      <c r="I25" s="249">
        <f t="shared" si="2"/>
        <v>0</v>
      </c>
      <c r="J25" s="249">
        <f t="shared" si="2"/>
        <v>0</v>
      </c>
      <c r="K25" s="249"/>
    </row>
    <row r="26" spans="1:11" ht="15">
      <c r="A26" s="203" t="s">
        <v>334</v>
      </c>
      <c r="B26" s="248" t="s">
        <v>100</v>
      </c>
      <c r="C26" s="274"/>
      <c r="D26" s="249"/>
      <c r="E26" s="249"/>
      <c r="F26" s="249"/>
      <c r="G26" s="249"/>
      <c r="H26" s="249"/>
      <c r="I26" s="249"/>
      <c r="J26" s="249"/>
      <c r="K26" s="249"/>
    </row>
    <row r="27" spans="1:11" ht="15">
      <c r="A27" s="203" t="s">
        <v>101</v>
      </c>
      <c r="B27" s="248" t="s">
        <v>102</v>
      </c>
      <c r="C27" s="274">
        <v>2755000</v>
      </c>
      <c r="D27" s="249">
        <v>2430044</v>
      </c>
      <c r="E27" s="249">
        <v>57899401</v>
      </c>
      <c r="F27" s="249"/>
      <c r="G27" s="249"/>
      <c r="H27" s="249"/>
      <c r="I27" s="249"/>
      <c r="J27" s="249"/>
      <c r="K27" s="249"/>
    </row>
    <row r="28" spans="1:11" ht="15">
      <c r="A28" s="203" t="s">
        <v>103</v>
      </c>
      <c r="B28" s="248" t="s">
        <v>104</v>
      </c>
      <c r="C28" s="274"/>
      <c r="D28" s="249"/>
      <c r="E28" s="249"/>
      <c r="F28" s="249"/>
      <c r="G28" s="249"/>
      <c r="H28" s="249"/>
      <c r="I28" s="249"/>
      <c r="J28" s="249"/>
      <c r="K28" s="249"/>
    </row>
    <row r="29" spans="1:11" ht="15">
      <c r="A29" s="203" t="s">
        <v>309</v>
      </c>
      <c r="B29" s="248" t="s">
        <v>105</v>
      </c>
      <c r="C29" s="274"/>
      <c r="D29" s="249"/>
      <c r="E29" s="249"/>
      <c r="F29" s="249"/>
      <c r="G29" s="249"/>
      <c r="H29" s="249"/>
      <c r="I29" s="249"/>
      <c r="J29" s="249"/>
      <c r="K29" s="249"/>
    </row>
    <row r="30" spans="1:11" ht="15">
      <c r="A30" s="203" t="s">
        <v>335</v>
      </c>
      <c r="B30" s="248" t="s">
        <v>106</v>
      </c>
      <c r="C30" s="274"/>
      <c r="D30" s="249"/>
      <c r="E30" s="249"/>
      <c r="F30" s="249"/>
      <c r="G30" s="249"/>
      <c r="H30" s="249"/>
      <c r="I30" s="249"/>
      <c r="J30" s="249"/>
      <c r="K30" s="249"/>
    </row>
    <row r="31" spans="1:11" ht="15">
      <c r="A31" s="203" t="s">
        <v>310</v>
      </c>
      <c r="B31" s="248" t="s">
        <v>107</v>
      </c>
      <c r="C31" s="274">
        <v>2994000</v>
      </c>
      <c r="D31" s="249">
        <v>2147587</v>
      </c>
      <c r="E31" s="249">
        <v>8766576</v>
      </c>
      <c r="F31" s="249"/>
      <c r="G31" s="249"/>
      <c r="H31" s="249"/>
      <c r="I31" s="249"/>
      <c r="J31" s="249"/>
      <c r="K31" s="249"/>
    </row>
    <row r="32" spans="1:11" ht="15">
      <c r="A32" s="203" t="s">
        <v>336</v>
      </c>
      <c r="B32" s="248" t="s">
        <v>108</v>
      </c>
      <c r="C32" s="274"/>
      <c r="D32" s="249"/>
      <c r="E32" s="249"/>
      <c r="F32" s="249"/>
      <c r="G32" s="249"/>
      <c r="H32" s="249"/>
      <c r="I32" s="249"/>
      <c r="J32" s="249"/>
      <c r="K32" s="249"/>
    </row>
    <row r="33" spans="1:11" ht="15">
      <c r="A33" s="203" t="s">
        <v>337</v>
      </c>
      <c r="B33" s="248" t="s">
        <v>109</v>
      </c>
      <c r="C33" s="274"/>
      <c r="D33" s="249"/>
      <c r="E33" s="249"/>
      <c r="F33" s="249"/>
      <c r="G33" s="249"/>
      <c r="H33" s="249"/>
      <c r="I33" s="249"/>
      <c r="J33" s="249"/>
      <c r="K33" s="249"/>
    </row>
    <row r="34" spans="1:11" ht="15">
      <c r="A34" s="203" t="s">
        <v>110</v>
      </c>
      <c r="B34" s="248" t="s">
        <v>111</v>
      </c>
      <c r="C34" s="274"/>
      <c r="D34" s="249"/>
      <c r="E34" s="249"/>
      <c r="F34" s="249"/>
      <c r="G34" s="249"/>
      <c r="H34" s="249"/>
      <c r="I34" s="249"/>
      <c r="J34" s="249"/>
      <c r="K34" s="249"/>
    </row>
    <row r="35" spans="1:11" ht="15">
      <c r="A35" s="200" t="s">
        <v>112</v>
      </c>
      <c r="B35" s="248" t="s">
        <v>113</v>
      </c>
      <c r="C35" s="274"/>
      <c r="D35" s="249"/>
      <c r="E35" s="249"/>
      <c r="F35" s="249"/>
      <c r="G35" s="249"/>
      <c r="H35" s="249"/>
      <c r="I35" s="249"/>
      <c r="J35" s="249"/>
      <c r="K35" s="249"/>
    </row>
    <row r="36" spans="1:11" ht="15">
      <c r="A36" s="203" t="s">
        <v>338</v>
      </c>
      <c r="B36" s="248" t="s">
        <v>114</v>
      </c>
      <c r="C36" s="274"/>
      <c r="D36" s="249"/>
      <c r="E36" s="249">
        <v>13000000</v>
      </c>
      <c r="F36" s="249"/>
      <c r="G36" s="249"/>
      <c r="H36" s="249"/>
      <c r="I36" s="249"/>
      <c r="J36" s="249"/>
      <c r="K36" s="249"/>
    </row>
    <row r="37" spans="1:11" ht="15">
      <c r="A37" s="200" t="s">
        <v>443</v>
      </c>
      <c r="B37" s="248" t="s">
        <v>115</v>
      </c>
      <c r="C37" s="274">
        <v>30613000</v>
      </c>
      <c r="D37" s="249">
        <v>17078683</v>
      </c>
      <c r="E37" s="249">
        <v>5899968</v>
      </c>
      <c r="F37" s="249"/>
      <c r="G37" s="249"/>
      <c r="H37" s="249"/>
      <c r="I37" s="249"/>
      <c r="J37" s="249"/>
      <c r="K37" s="249"/>
    </row>
    <row r="38" spans="1:11" ht="15">
      <c r="A38" s="200" t="s">
        <v>444</v>
      </c>
      <c r="B38" s="248" t="s">
        <v>115</v>
      </c>
      <c r="C38" s="274"/>
      <c r="D38" s="249"/>
      <c r="E38" s="249"/>
      <c r="F38" s="249"/>
      <c r="G38" s="249"/>
      <c r="H38" s="249"/>
      <c r="I38" s="249"/>
      <c r="J38" s="249"/>
      <c r="K38" s="249"/>
    </row>
    <row r="39" spans="1:11" ht="15">
      <c r="A39" s="221" t="s">
        <v>311</v>
      </c>
      <c r="B39" s="251" t="s">
        <v>116</v>
      </c>
      <c r="C39" s="249">
        <f aca="true" t="shared" si="3" ref="C39:J39">SUM(C26:C38)</f>
        <v>36362000</v>
      </c>
      <c r="D39" s="249">
        <f t="shared" si="3"/>
        <v>21656314</v>
      </c>
      <c r="E39" s="249">
        <f>SUM(E26:E38)</f>
        <v>85565945</v>
      </c>
      <c r="F39" s="249">
        <f t="shared" si="3"/>
        <v>0</v>
      </c>
      <c r="G39" s="249">
        <f t="shared" si="3"/>
        <v>0</v>
      </c>
      <c r="H39" s="249"/>
      <c r="I39" s="249">
        <f t="shared" si="3"/>
        <v>0</v>
      </c>
      <c r="J39" s="249">
        <f t="shared" si="3"/>
        <v>0</v>
      </c>
      <c r="K39" s="249"/>
    </row>
    <row r="40" spans="1:11" ht="15.75">
      <c r="A40" s="252" t="s">
        <v>796</v>
      </c>
      <c r="B40" s="253"/>
      <c r="C40" s="373">
        <f>C39+C25+C16+C10+C9</f>
        <v>154856000</v>
      </c>
      <c r="D40" s="373">
        <f>D9+D10+D16+D25+D39</f>
        <v>167959448</v>
      </c>
      <c r="E40" s="373">
        <f>E9+E10+E16+E25+E39</f>
        <v>220960945</v>
      </c>
      <c r="F40" s="373">
        <f>+F25+F16+F10+F9+G39</f>
        <v>52160000</v>
      </c>
      <c r="G40" s="373">
        <f>+G25+G16+G10+G9+H39</f>
        <v>53877124</v>
      </c>
      <c r="H40" s="373">
        <f>+H25+H16+H10+H9+I39</f>
        <v>53360000</v>
      </c>
      <c r="I40" s="373">
        <f>I9+I16+I10</f>
        <v>43100000</v>
      </c>
      <c r="J40" s="373">
        <f>J9+J16+J10</f>
        <v>45917807</v>
      </c>
      <c r="K40" s="373">
        <f>K9+K16+K10</f>
        <v>51113000</v>
      </c>
    </row>
    <row r="41" spans="1:11" ht="15">
      <c r="A41" s="254" t="s">
        <v>117</v>
      </c>
      <c r="B41" s="248" t="s">
        <v>118</v>
      </c>
      <c r="C41" s="274"/>
      <c r="D41" s="249">
        <v>0</v>
      </c>
      <c r="E41" s="249"/>
      <c r="F41" s="249"/>
      <c r="G41" s="249"/>
      <c r="H41" s="249"/>
      <c r="I41" s="249"/>
      <c r="J41" s="249"/>
      <c r="K41" s="249"/>
    </row>
    <row r="42" spans="1:11" ht="15">
      <c r="A42" s="254" t="s">
        <v>339</v>
      </c>
      <c r="B42" s="248" t="s">
        <v>119</v>
      </c>
      <c r="C42" s="274">
        <v>46791000</v>
      </c>
      <c r="D42" s="249">
        <v>54791357</v>
      </c>
      <c r="E42" s="249">
        <v>123000000</v>
      </c>
      <c r="F42" s="249"/>
      <c r="G42" s="249"/>
      <c r="H42" s="249"/>
      <c r="I42" s="249"/>
      <c r="J42" s="249"/>
      <c r="K42" s="249"/>
    </row>
    <row r="43" spans="1:11" ht="15">
      <c r="A43" s="254" t="s">
        <v>120</v>
      </c>
      <c r="B43" s="248" t="s">
        <v>121</v>
      </c>
      <c r="C43" s="274"/>
      <c r="D43" s="249">
        <v>1342740</v>
      </c>
      <c r="E43" s="249">
        <v>2480000</v>
      </c>
      <c r="F43" s="249"/>
      <c r="G43" s="249">
        <v>40500</v>
      </c>
      <c r="H43" s="249"/>
      <c r="I43" s="249"/>
      <c r="J43" s="249">
        <v>81250</v>
      </c>
      <c r="K43" s="249"/>
    </row>
    <row r="44" spans="1:11" ht="15">
      <c r="A44" s="254" t="s">
        <v>122</v>
      </c>
      <c r="B44" s="248" t="s">
        <v>123</v>
      </c>
      <c r="C44" s="274">
        <v>49671000</v>
      </c>
      <c r="D44" s="249">
        <v>60158802</v>
      </c>
      <c r="E44" s="249">
        <v>2738000</v>
      </c>
      <c r="F44" s="249"/>
      <c r="G44" s="249"/>
      <c r="H44" s="249"/>
      <c r="I44" s="249">
        <v>211000</v>
      </c>
      <c r="J44" s="249">
        <v>1253957</v>
      </c>
      <c r="K44" s="249">
        <v>100000</v>
      </c>
    </row>
    <row r="45" spans="1:11" ht="15">
      <c r="A45" s="164" t="s">
        <v>124</v>
      </c>
      <c r="B45" s="248" t="s">
        <v>125</v>
      </c>
      <c r="C45" s="274"/>
      <c r="D45" s="249"/>
      <c r="E45" s="249"/>
      <c r="F45" s="249"/>
      <c r="G45" s="249"/>
      <c r="H45" s="249"/>
      <c r="I45" s="249"/>
      <c r="J45" s="249"/>
      <c r="K45" s="249"/>
    </row>
    <row r="46" spans="1:11" ht="15">
      <c r="A46" s="164" t="s">
        <v>126</v>
      </c>
      <c r="B46" s="248" t="s">
        <v>127</v>
      </c>
      <c r="C46" s="274"/>
      <c r="D46" s="249"/>
      <c r="E46" s="249"/>
      <c r="F46" s="249"/>
      <c r="G46" s="249"/>
      <c r="H46" s="249"/>
      <c r="I46" s="249"/>
      <c r="J46" s="249"/>
      <c r="K46" s="249"/>
    </row>
    <row r="47" spans="1:11" ht="15">
      <c r="A47" s="164" t="s">
        <v>128</v>
      </c>
      <c r="B47" s="248" t="s">
        <v>129</v>
      </c>
      <c r="C47" s="274">
        <v>6247000</v>
      </c>
      <c r="D47" s="249">
        <v>9426752</v>
      </c>
      <c r="E47" s="249">
        <v>29216000</v>
      </c>
      <c r="F47" s="249"/>
      <c r="G47" s="249">
        <v>10935</v>
      </c>
      <c r="H47" s="249"/>
      <c r="I47" s="249">
        <v>57000</v>
      </c>
      <c r="J47" s="249">
        <v>360506</v>
      </c>
      <c r="K47" s="249">
        <v>27000</v>
      </c>
    </row>
    <row r="48" spans="1:11" ht="15">
      <c r="A48" s="255" t="s">
        <v>312</v>
      </c>
      <c r="B48" s="251" t="s">
        <v>130</v>
      </c>
      <c r="C48" s="249">
        <f aca="true" t="shared" si="4" ref="C48:K48">SUM(C41:C47)</f>
        <v>102709000</v>
      </c>
      <c r="D48" s="249">
        <f t="shared" si="4"/>
        <v>125719651</v>
      </c>
      <c r="E48" s="249">
        <f>SUM(E41:E47)</f>
        <v>157434000</v>
      </c>
      <c r="F48" s="249">
        <f t="shared" si="4"/>
        <v>0</v>
      </c>
      <c r="G48" s="249">
        <f t="shared" si="4"/>
        <v>51435</v>
      </c>
      <c r="H48" s="249"/>
      <c r="I48" s="249">
        <f t="shared" si="4"/>
        <v>268000</v>
      </c>
      <c r="J48" s="249">
        <f t="shared" si="4"/>
        <v>1695713</v>
      </c>
      <c r="K48" s="249">
        <f t="shared" si="4"/>
        <v>127000</v>
      </c>
    </row>
    <row r="49" spans="1:11" ht="15">
      <c r="A49" s="163" t="s">
        <v>131</v>
      </c>
      <c r="B49" s="248" t="s">
        <v>132</v>
      </c>
      <c r="C49" s="274">
        <v>47325000</v>
      </c>
      <c r="D49" s="249">
        <v>27036487</v>
      </c>
      <c r="E49" s="249">
        <v>81137000</v>
      </c>
      <c r="F49" s="249"/>
      <c r="G49" s="249"/>
      <c r="H49" s="249"/>
      <c r="I49" s="249"/>
      <c r="J49" s="249"/>
      <c r="K49" s="249"/>
    </row>
    <row r="50" spans="1:11" ht="15">
      <c r="A50" s="163" t="s">
        <v>133</v>
      </c>
      <c r="B50" s="248" t="s">
        <v>134</v>
      </c>
      <c r="C50" s="274"/>
      <c r="D50" s="249"/>
      <c r="E50" s="249"/>
      <c r="F50" s="249"/>
      <c r="G50" s="249"/>
      <c r="H50" s="249"/>
      <c r="I50" s="249"/>
      <c r="J50" s="249"/>
      <c r="K50" s="249"/>
    </row>
    <row r="51" spans="1:11" ht="15">
      <c r="A51" s="163" t="s">
        <v>135</v>
      </c>
      <c r="B51" s="248" t="s">
        <v>136</v>
      </c>
      <c r="C51" s="274"/>
      <c r="D51" s="249"/>
      <c r="E51" s="249"/>
      <c r="F51" s="249"/>
      <c r="G51" s="249"/>
      <c r="H51" s="249"/>
      <c r="I51" s="249"/>
      <c r="J51" s="249"/>
      <c r="K51" s="249"/>
    </row>
    <row r="52" spans="1:11" ht="15">
      <c r="A52" s="163" t="s">
        <v>137</v>
      </c>
      <c r="B52" s="248" t="s">
        <v>138</v>
      </c>
      <c r="C52" s="274">
        <v>11913000</v>
      </c>
      <c r="D52" s="249">
        <v>2727524</v>
      </c>
      <c r="E52" s="249">
        <v>21905000</v>
      </c>
      <c r="F52" s="249"/>
      <c r="G52" s="249"/>
      <c r="H52" s="249"/>
      <c r="I52" s="249"/>
      <c r="J52" s="249"/>
      <c r="K52" s="249"/>
    </row>
    <row r="53" spans="1:11" ht="15">
      <c r="A53" s="221" t="s">
        <v>313</v>
      </c>
      <c r="B53" s="251" t="s">
        <v>139</v>
      </c>
      <c r="C53" s="249">
        <f aca="true" t="shared" si="5" ref="C53:J53">SUM(C49:C52)</f>
        <v>59238000</v>
      </c>
      <c r="D53" s="249">
        <f t="shared" si="5"/>
        <v>29764011</v>
      </c>
      <c r="E53" s="249">
        <f>SUM(E49:E52)</f>
        <v>103042000</v>
      </c>
      <c r="F53" s="249">
        <f t="shared" si="5"/>
        <v>0</v>
      </c>
      <c r="G53" s="249">
        <f t="shared" si="5"/>
        <v>0</v>
      </c>
      <c r="H53" s="249"/>
      <c r="I53" s="249">
        <f t="shared" si="5"/>
        <v>0</v>
      </c>
      <c r="J53" s="249">
        <f t="shared" si="5"/>
        <v>0</v>
      </c>
      <c r="K53" s="249"/>
    </row>
    <row r="54" spans="1:11" ht="15">
      <c r="A54" s="163" t="s">
        <v>140</v>
      </c>
      <c r="B54" s="248" t="s">
        <v>141</v>
      </c>
      <c r="C54" s="274"/>
      <c r="D54" s="249"/>
      <c r="E54" s="249"/>
      <c r="F54" s="249"/>
      <c r="G54" s="249"/>
      <c r="H54" s="249"/>
      <c r="I54" s="249"/>
      <c r="J54" s="249"/>
      <c r="K54" s="249"/>
    </row>
    <row r="55" spans="1:11" ht="15">
      <c r="A55" s="163" t="s">
        <v>340</v>
      </c>
      <c r="B55" s="248" t="s">
        <v>142</v>
      </c>
      <c r="C55" s="274"/>
      <c r="D55" s="249"/>
      <c r="E55" s="249"/>
      <c r="F55" s="249"/>
      <c r="G55" s="249"/>
      <c r="H55" s="249"/>
      <c r="I55" s="249"/>
      <c r="J55" s="249"/>
      <c r="K55" s="249"/>
    </row>
    <row r="56" spans="1:11" ht="15">
      <c r="A56" s="163" t="s">
        <v>341</v>
      </c>
      <c r="B56" s="248" t="s">
        <v>143</v>
      </c>
      <c r="C56" s="274"/>
      <c r="D56" s="249"/>
      <c r="E56" s="249"/>
      <c r="F56" s="249"/>
      <c r="G56" s="249"/>
      <c r="H56" s="249"/>
      <c r="I56" s="249"/>
      <c r="J56" s="249"/>
      <c r="K56" s="249"/>
    </row>
    <row r="57" spans="1:11" ht="15">
      <c r="A57" s="163" t="s">
        <v>342</v>
      </c>
      <c r="B57" s="248" t="s">
        <v>144</v>
      </c>
      <c r="C57" s="274"/>
      <c r="D57" s="249"/>
      <c r="E57" s="249"/>
      <c r="F57" s="249"/>
      <c r="G57" s="249"/>
      <c r="H57" s="249"/>
      <c r="I57" s="249"/>
      <c r="J57" s="249"/>
      <c r="K57" s="249"/>
    </row>
    <row r="58" spans="1:11" ht="15">
      <c r="A58" s="163" t="s">
        <v>343</v>
      </c>
      <c r="B58" s="248" t="s">
        <v>145</v>
      </c>
      <c r="C58" s="274"/>
      <c r="D58" s="249"/>
      <c r="E58" s="249"/>
      <c r="F58" s="249"/>
      <c r="G58" s="249"/>
      <c r="H58" s="249"/>
      <c r="I58" s="249"/>
      <c r="J58" s="249"/>
      <c r="K58" s="249"/>
    </row>
    <row r="59" spans="1:11" ht="15">
      <c r="A59" s="163" t="s">
        <v>344</v>
      </c>
      <c r="B59" s="248" t="s">
        <v>146</v>
      </c>
      <c r="C59" s="274"/>
      <c r="D59" s="249"/>
      <c r="E59" s="249"/>
      <c r="F59" s="249"/>
      <c r="G59" s="249"/>
      <c r="H59" s="249"/>
      <c r="I59" s="249"/>
      <c r="J59" s="249"/>
      <c r="K59" s="249"/>
    </row>
    <row r="60" spans="1:11" ht="15">
      <c r="A60" s="163" t="s">
        <v>147</v>
      </c>
      <c r="B60" s="248" t="s">
        <v>148</v>
      </c>
      <c r="C60" s="274"/>
      <c r="D60" s="249"/>
      <c r="E60" s="249"/>
      <c r="F60" s="249"/>
      <c r="G60" s="249"/>
      <c r="H60" s="249"/>
      <c r="I60" s="249"/>
      <c r="J60" s="249"/>
      <c r="K60" s="249"/>
    </row>
    <row r="61" spans="1:11" ht="15">
      <c r="A61" s="163" t="s">
        <v>345</v>
      </c>
      <c r="B61" s="248" t="s">
        <v>149</v>
      </c>
      <c r="C61" s="274"/>
      <c r="D61" s="249"/>
      <c r="E61" s="249"/>
      <c r="F61" s="249"/>
      <c r="G61" s="249"/>
      <c r="H61" s="249"/>
      <c r="I61" s="249"/>
      <c r="J61" s="249"/>
      <c r="K61" s="249"/>
    </row>
    <row r="62" spans="1:11" ht="15">
      <c r="A62" s="221" t="s">
        <v>314</v>
      </c>
      <c r="B62" s="251" t="s">
        <v>150</v>
      </c>
      <c r="C62" s="274"/>
      <c r="D62" s="249"/>
      <c r="E62" s="249"/>
      <c r="F62" s="249"/>
      <c r="G62" s="249"/>
      <c r="H62" s="249"/>
      <c r="I62" s="249"/>
      <c r="J62" s="249"/>
      <c r="K62" s="249"/>
    </row>
    <row r="63" spans="1:11" ht="15.75">
      <c r="A63" s="252" t="s">
        <v>797</v>
      </c>
      <c r="B63" s="253"/>
      <c r="C63" s="373">
        <f aca="true" t="shared" si="6" ref="C63:K63">C62+C53+C48</f>
        <v>161947000</v>
      </c>
      <c r="D63" s="373">
        <f>D62+D53+D48</f>
        <v>155483662</v>
      </c>
      <c r="E63" s="373">
        <f>E62+E53+E48</f>
        <v>260476000</v>
      </c>
      <c r="F63" s="373">
        <f>F62+F53+F48</f>
        <v>0</v>
      </c>
      <c r="G63" s="373">
        <f t="shared" si="6"/>
        <v>51435</v>
      </c>
      <c r="H63" s="373"/>
      <c r="I63" s="373">
        <f t="shared" si="6"/>
        <v>268000</v>
      </c>
      <c r="J63" s="373">
        <f t="shared" si="6"/>
        <v>1695713</v>
      </c>
      <c r="K63" s="373">
        <f t="shared" si="6"/>
        <v>127000</v>
      </c>
    </row>
    <row r="64" spans="1:11" ht="15.75">
      <c r="A64" s="256" t="s">
        <v>353</v>
      </c>
      <c r="B64" s="257" t="s">
        <v>151</v>
      </c>
      <c r="C64" s="374">
        <f aca="true" t="shared" si="7" ref="C64:K64">C63+C40</f>
        <v>316803000</v>
      </c>
      <c r="D64" s="374">
        <f t="shared" si="7"/>
        <v>323443110</v>
      </c>
      <c r="E64" s="374">
        <f t="shared" si="7"/>
        <v>481436945</v>
      </c>
      <c r="F64" s="374">
        <f t="shared" si="7"/>
        <v>52160000</v>
      </c>
      <c r="G64" s="374">
        <f t="shared" si="7"/>
        <v>53928559</v>
      </c>
      <c r="H64" s="374">
        <f t="shared" si="7"/>
        <v>53360000</v>
      </c>
      <c r="I64" s="374">
        <f t="shared" si="7"/>
        <v>43368000</v>
      </c>
      <c r="J64" s="374">
        <f t="shared" si="7"/>
        <v>47613520</v>
      </c>
      <c r="K64" s="374">
        <f t="shared" si="7"/>
        <v>51240000</v>
      </c>
    </row>
    <row r="65" spans="1:11" ht="15">
      <c r="A65" s="180" t="s">
        <v>315</v>
      </c>
      <c r="B65" s="205" t="s">
        <v>156</v>
      </c>
      <c r="C65" s="258"/>
      <c r="D65" s="258"/>
      <c r="E65" s="258"/>
      <c r="F65" s="259"/>
      <c r="G65" s="259"/>
      <c r="H65" s="259"/>
      <c r="I65" s="259"/>
      <c r="J65" s="259"/>
      <c r="K65" s="259"/>
    </row>
    <row r="66" spans="1:11" ht="15">
      <c r="A66" s="239" t="s">
        <v>316</v>
      </c>
      <c r="B66" s="205" t="s">
        <v>162</v>
      </c>
      <c r="C66" s="260"/>
      <c r="D66" s="260">
        <v>295000000</v>
      </c>
      <c r="E66" s="260"/>
      <c r="F66" s="261"/>
      <c r="G66" s="261"/>
      <c r="H66" s="261"/>
      <c r="I66" s="261"/>
      <c r="J66" s="261"/>
      <c r="K66" s="261"/>
    </row>
    <row r="67" spans="1:11" ht="15">
      <c r="A67" s="262" t="s">
        <v>163</v>
      </c>
      <c r="B67" s="165" t="s">
        <v>164</v>
      </c>
      <c r="C67" s="263"/>
      <c r="D67" s="263"/>
      <c r="E67" s="263"/>
      <c r="F67" s="264"/>
      <c r="G67" s="264"/>
      <c r="H67" s="264"/>
      <c r="I67" s="264"/>
      <c r="J67" s="264"/>
      <c r="K67" s="264"/>
    </row>
    <row r="68" spans="1:11" ht="15">
      <c r="A68" s="262" t="s">
        <v>165</v>
      </c>
      <c r="B68" s="165" t="s">
        <v>166</v>
      </c>
      <c r="C68" s="263">
        <v>1506000</v>
      </c>
      <c r="D68" s="263">
        <v>1424114</v>
      </c>
      <c r="E68" s="263">
        <v>1661462</v>
      </c>
      <c r="F68" s="264"/>
      <c r="G68" s="264"/>
      <c r="H68" s="264"/>
      <c r="I68" s="264"/>
      <c r="J68" s="264"/>
      <c r="K68" s="264"/>
    </row>
    <row r="69" spans="1:11" ht="15">
      <c r="A69" s="239" t="s">
        <v>167</v>
      </c>
      <c r="B69" s="205" t="s">
        <v>168</v>
      </c>
      <c r="C69" s="263">
        <v>91486000</v>
      </c>
      <c r="D69" s="263">
        <v>97858861</v>
      </c>
      <c r="E69" s="263"/>
      <c r="F69" s="264"/>
      <c r="G69" s="264"/>
      <c r="H69" s="264"/>
      <c r="I69" s="264"/>
      <c r="J69" s="264"/>
      <c r="K69" s="264"/>
    </row>
    <row r="70" spans="1:11" ht="15">
      <c r="A70" s="262" t="s">
        <v>169</v>
      </c>
      <c r="B70" s="165" t="s">
        <v>170</v>
      </c>
      <c r="C70" s="263">
        <v>225000000</v>
      </c>
      <c r="D70" s="263"/>
      <c r="E70" s="263"/>
      <c r="F70" s="264"/>
      <c r="G70" s="264"/>
      <c r="H70" s="264"/>
      <c r="I70" s="264"/>
      <c r="J70" s="264"/>
      <c r="K70" s="264"/>
    </row>
    <row r="71" spans="1:11" ht="15">
      <c r="A71" s="262" t="s">
        <v>171</v>
      </c>
      <c r="B71" s="165" t="s">
        <v>172</v>
      </c>
      <c r="C71" s="263"/>
      <c r="D71" s="263"/>
      <c r="E71" s="263"/>
      <c r="F71" s="264"/>
      <c r="G71" s="264"/>
      <c r="H71" s="264"/>
      <c r="I71" s="264"/>
      <c r="J71" s="264"/>
      <c r="K71" s="264"/>
    </row>
    <row r="72" spans="1:11" ht="15">
      <c r="A72" s="262" t="s">
        <v>173</v>
      </c>
      <c r="B72" s="165" t="s">
        <v>174</v>
      </c>
      <c r="C72" s="263"/>
      <c r="D72" s="263"/>
      <c r="E72" s="263">
        <v>93293900</v>
      </c>
      <c r="F72" s="264"/>
      <c r="G72" s="264"/>
      <c r="H72" s="264"/>
      <c r="I72" s="264"/>
      <c r="J72" s="264"/>
      <c r="K72" s="264"/>
    </row>
    <row r="73" spans="1:11" ht="15">
      <c r="A73" s="265" t="s">
        <v>317</v>
      </c>
      <c r="B73" s="210" t="s">
        <v>175</v>
      </c>
      <c r="C73" s="260">
        <f>SUM(C65:C72)</f>
        <v>317992000</v>
      </c>
      <c r="D73" s="260">
        <f>SUM(D65:D72)</f>
        <v>394282975</v>
      </c>
      <c r="E73" s="260">
        <f>SUM(E65:E72)</f>
        <v>94955362</v>
      </c>
      <c r="F73" s="260"/>
      <c r="G73" s="260"/>
      <c r="H73" s="260"/>
      <c r="I73" s="260"/>
      <c r="J73" s="260"/>
      <c r="K73" s="260"/>
    </row>
    <row r="74" spans="1:11" ht="15">
      <c r="A74" s="262" t="s">
        <v>176</v>
      </c>
      <c r="B74" s="165" t="s">
        <v>177</v>
      </c>
      <c r="C74" s="263"/>
      <c r="D74" s="263"/>
      <c r="E74" s="263"/>
      <c r="F74" s="264"/>
      <c r="G74" s="264"/>
      <c r="H74" s="264"/>
      <c r="I74" s="264"/>
      <c r="J74" s="264"/>
      <c r="K74" s="264"/>
    </row>
    <row r="75" spans="1:11" ht="15">
      <c r="A75" s="163" t="s">
        <v>178</v>
      </c>
      <c r="B75" s="165" t="s">
        <v>179</v>
      </c>
      <c r="C75" s="266"/>
      <c r="D75" s="266"/>
      <c r="E75" s="266"/>
      <c r="F75" s="267"/>
      <c r="G75" s="267"/>
      <c r="H75" s="267"/>
      <c r="I75" s="267"/>
      <c r="J75" s="267"/>
      <c r="K75" s="267"/>
    </row>
    <row r="76" spans="1:11" ht="15">
      <c r="A76" s="262" t="s">
        <v>350</v>
      </c>
      <c r="B76" s="165" t="s">
        <v>180</v>
      </c>
      <c r="C76" s="263"/>
      <c r="D76" s="263"/>
      <c r="E76" s="263"/>
      <c r="F76" s="264"/>
      <c r="G76" s="264"/>
      <c r="H76" s="264"/>
      <c r="I76" s="264"/>
      <c r="J76" s="264"/>
      <c r="K76" s="264"/>
    </row>
    <row r="77" spans="1:11" ht="15">
      <c r="A77" s="262" t="s">
        <v>319</v>
      </c>
      <c r="B77" s="165" t="s">
        <v>181</v>
      </c>
      <c r="C77" s="263"/>
      <c r="D77" s="263"/>
      <c r="E77" s="263"/>
      <c r="F77" s="264"/>
      <c r="G77" s="264"/>
      <c r="H77" s="264"/>
      <c r="I77" s="264"/>
      <c r="J77" s="264"/>
      <c r="K77" s="264"/>
    </row>
    <row r="78" spans="1:11" ht="15">
      <c r="A78" s="265" t="s">
        <v>320</v>
      </c>
      <c r="B78" s="210" t="s">
        <v>182</v>
      </c>
      <c r="C78" s="260"/>
      <c r="D78" s="260"/>
      <c r="E78" s="260"/>
      <c r="F78" s="261"/>
      <c r="G78" s="261"/>
      <c r="H78" s="261"/>
      <c r="I78" s="261"/>
      <c r="J78" s="261"/>
      <c r="K78" s="261"/>
    </row>
    <row r="79" spans="1:11" ht="15">
      <c r="A79" s="163" t="s">
        <v>183</v>
      </c>
      <c r="B79" s="165" t="s">
        <v>184</v>
      </c>
      <c r="C79" s="266"/>
      <c r="D79" s="266"/>
      <c r="E79" s="266"/>
      <c r="F79" s="267"/>
      <c r="G79" s="267"/>
      <c r="H79" s="267"/>
      <c r="I79" s="267"/>
      <c r="J79" s="267"/>
      <c r="K79" s="267"/>
    </row>
    <row r="80" spans="1:11" ht="15.75">
      <c r="A80" s="268" t="s">
        <v>354</v>
      </c>
      <c r="B80" s="269" t="s">
        <v>185</v>
      </c>
      <c r="C80" s="370">
        <v>317992000</v>
      </c>
      <c r="D80" s="375">
        <v>394282975</v>
      </c>
      <c r="E80" s="376">
        <f>E73+E78+E79</f>
        <v>94955362</v>
      </c>
      <c r="F80" s="370"/>
      <c r="G80" s="370"/>
      <c r="H80" s="370"/>
      <c r="I80" s="370"/>
      <c r="J80" s="370"/>
      <c r="K80" s="370"/>
    </row>
    <row r="81" spans="1:11" ht="15.75">
      <c r="A81" s="224" t="s">
        <v>390</v>
      </c>
      <c r="B81" s="225"/>
      <c r="C81" s="371">
        <f aca="true" t="shared" si="8" ref="C81:K81">C80+C64</f>
        <v>634795000</v>
      </c>
      <c r="D81" s="371">
        <f t="shared" si="8"/>
        <v>717726085</v>
      </c>
      <c r="E81" s="371">
        <f t="shared" si="8"/>
        <v>576392307</v>
      </c>
      <c r="F81" s="371">
        <f t="shared" si="8"/>
        <v>52160000</v>
      </c>
      <c r="G81" s="371">
        <f t="shared" si="8"/>
        <v>53928559</v>
      </c>
      <c r="H81" s="371">
        <f t="shared" si="8"/>
        <v>53360000</v>
      </c>
      <c r="I81" s="371">
        <f t="shared" si="8"/>
        <v>43368000</v>
      </c>
      <c r="J81" s="371">
        <f t="shared" si="8"/>
        <v>47613520</v>
      </c>
      <c r="K81" s="371">
        <f t="shared" si="8"/>
        <v>51240000</v>
      </c>
    </row>
    <row r="82" spans="1:11" ht="45">
      <c r="A82" s="159" t="s">
        <v>14</v>
      </c>
      <c r="B82" s="160" t="s">
        <v>2</v>
      </c>
      <c r="C82" s="276" t="s">
        <v>917</v>
      </c>
      <c r="D82" s="275" t="s">
        <v>920</v>
      </c>
      <c r="E82" s="275" t="s">
        <v>914</v>
      </c>
      <c r="F82" s="275" t="s">
        <v>924</v>
      </c>
      <c r="G82" s="275" t="s">
        <v>920</v>
      </c>
      <c r="H82" s="275" t="s">
        <v>922</v>
      </c>
      <c r="I82" s="275" t="s">
        <v>917</v>
      </c>
      <c r="J82" s="275" t="s">
        <v>920</v>
      </c>
      <c r="K82" s="275" t="s">
        <v>925</v>
      </c>
    </row>
    <row r="83" spans="1:11" ht="15">
      <c r="A83" s="165" t="s">
        <v>392</v>
      </c>
      <c r="B83" s="164" t="s">
        <v>198</v>
      </c>
      <c r="C83" s="277">
        <v>52750000</v>
      </c>
      <c r="D83" s="7">
        <v>50610609</v>
      </c>
      <c r="E83" s="7">
        <v>54579880</v>
      </c>
      <c r="F83" s="7"/>
      <c r="G83" s="7"/>
      <c r="H83" s="7"/>
      <c r="I83" s="7"/>
      <c r="J83" s="7"/>
      <c r="K83" s="7"/>
    </row>
    <row r="84" spans="1:11" ht="15">
      <c r="A84" s="165" t="s">
        <v>199</v>
      </c>
      <c r="B84" s="164" t="s">
        <v>200</v>
      </c>
      <c r="C84" s="277"/>
      <c r="D84" s="7"/>
      <c r="E84" s="7"/>
      <c r="F84" s="7"/>
      <c r="G84" s="7"/>
      <c r="H84" s="7"/>
      <c r="I84" s="7"/>
      <c r="J84" s="7"/>
      <c r="K84" s="7"/>
    </row>
    <row r="85" spans="1:11" ht="15">
      <c r="A85" s="165" t="s">
        <v>201</v>
      </c>
      <c r="B85" s="164" t="s">
        <v>202</v>
      </c>
      <c r="C85" s="277"/>
      <c r="D85" s="7"/>
      <c r="E85" s="7"/>
      <c r="F85" s="7"/>
      <c r="G85" s="7"/>
      <c r="H85" s="7"/>
      <c r="I85" s="7"/>
      <c r="J85" s="7"/>
      <c r="K85" s="7"/>
    </row>
    <row r="86" spans="1:11" ht="15">
      <c r="A86" s="165" t="s">
        <v>355</v>
      </c>
      <c r="B86" s="164" t="s">
        <v>203</v>
      </c>
      <c r="C86" s="277"/>
      <c r="D86" s="7"/>
      <c r="E86" s="7"/>
      <c r="F86" s="7"/>
      <c r="G86" s="7"/>
      <c r="H86" s="7"/>
      <c r="I86" s="7"/>
      <c r="J86" s="7"/>
      <c r="K86" s="7"/>
    </row>
    <row r="87" spans="1:11" ht="15">
      <c r="A87" s="165" t="s">
        <v>356</v>
      </c>
      <c r="B87" s="164" t="s">
        <v>204</v>
      </c>
      <c r="C87" s="277"/>
      <c r="D87" s="7"/>
      <c r="E87" s="7"/>
      <c r="F87" s="7"/>
      <c r="G87" s="7"/>
      <c r="H87" s="7"/>
      <c r="I87" s="7"/>
      <c r="J87" s="7"/>
      <c r="K87" s="7"/>
    </row>
    <row r="88" spans="1:11" ht="15">
      <c r="A88" s="165" t="s">
        <v>357</v>
      </c>
      <c r="B88" s="164" t="s">
        <v>205</v>
      </c>
      <c r="C88" s="277">
        <v>2531000</v>
      </c>
      <c r="D88" s="7">
        <v>13182403</v>
      </c>
      <c r="E88" s="7">
        <v>7034237</v>
      </c>
      <c r="F88" s="7">
        <v>534000</v>
      </c>
      <c r="G88" s="7">
        <v>1945749</v>
      </c>
      <c r="H88" s="7">
        <v>7226576</v>
      </c>
      <c r="I88" s="7">
        <v>75000</v>
      </c>
      <c r="J88" s="7"/>
      <c r="K88" s="7"/>
    </row>
    <row r="89" spans="1:11" ht="15">
      <c r="A89" s="210" t="s">
        <v>393</v>
      </c>
      <c r="B89" s="255" t="s">
        <v>206</v>
      </c>
      <c r="C89" s="7">
        <f aca="true" t="shared" si="9" ref="C89:J89">SUM(C83:C88)</f>
        <v>55281000</v>
      </c>
      <c r="D89" s="7">
        <f t="shared" si="9"/>
        <v>63793012</v>
      </c>
      <c r="E89" s="7">
        <f t="shared" si="9"/>
        <v>61614117</v>
      </c>
      <c r="F89" s="7">
        <f t="shared" si="9"/>
        <v>534000</v>
      </c>
      <c r="G89" s="7">
        <f t="shared" si="9"/>
        <v>1945749</v>
      </c>
      <c r="H89" s="7">
        <f t="shared" si="9"/>
        <v>7226576</v>
      </c>
      <c r="I89" s="7">
        <f t="shared" si="9"/>
        <v>75000</v>
      </c>
      <c r="J89" s="7">
        <f t="shared" si="9"/>
        <v>0</v>
      </c>
      <c r="K89" s="7"/>
    </row>
    <row r="90" spans="1:11" ht="15">
      <c r="A90" s="165" t="s">
        <v>395</v>
      </c>
      <c r="B90" s="164" t="s">
        <v>217</v>
      </c>
      <c r="C90" s="277"/>
      <c r="D90" s="7"/>
      <c r="E90" s="7"/>
      <c r="F90" s="7"/>
      <c r="G90" s="7"/>
      <c r="H90" s="7"/>
      <c r="I90" s="7"/>
      <c r="J90" s="7"/>
      <c r="K90" s="7"/>
    </row>
    <row r="91" spans="1:11" ht="15">
      <c r="A91" s="165" t="s">
        <v>363</v>
      </c>
      <c r="B91" s="164" t="s">
        <v>218</v>
      </c>
      <c r="C91" s="277"/>
      <c r="D91" s="7"/>
      <c r="E91" s="7"/>
      <c r="F91" s="7"/>
      <c r="G91" s="7"/>
      <c r="H91" s="7"/>
      <c r="I91" s="7"/>
      <c r="J91" s="7"/>
      <c r="K91" s="7"/>
    </row>
    <row r="92" spans="1:11" ht="15">
      <c r="A92" s="165" t="s">
        <v>364</v>
      </c>
      <c r="B92" s="164" t="s">
        <v>219</v>
      </c>
      <c r="C92" s="277"/>
      <c r="D92" s="7"/>
      <c r="E92" s="7"/>
      <c r="F92" s="7"/>
      <c r="G92" s="7"/>
      <c r="H92" s="7"/>
      <c r="I92" s="7"/>
      <c r="J92" s="7"/>
      <c r="K92" s="7"/>
    </row>
    <row r="93" spans="1:11" ht="15">
      <c r="A93" s="165" t="s">
        <v>365</v>
      </c>
      <c r="B93" s="164" t="s">
        <v>220</v>
      </c>
      <c r="C93" s="277"/>
      <c r="D93" s="7"/>
      <c r="E93" s="7"/>
      <c r="F93" s="7"/>
      <c r="G93" s="7"/>
      <c r="H93" s="7"/>
      <c r="I93" s="7"/>
      <c r="J93" s="7"/>
      <c r="K93" s="7"/>
    </row>
    <row r="94" spans="1:11" ht="15">
      <c r="A94" s="165" t="s">
        <v>396</v>
      </c>
      <c r="B94" s="164" t="s">
        <v>227</v>
      </c>
      <c r="C94" s="277">
        <v>315626000</v>
      </c>
      <c r="D94" s="7">
        <v>376204150</v>
      </c>
      <c r="E94" s="7">
        <v>354400000</v>
      </c>
      <c r="F94" s="7"/>
      <c r="G94" s="7"/>
      <c r="H94" s="7"/>
      <c r="I94" s="7"/>
      <c r="J94" s="7"/>
      <c r="K94" s="7"/>
    </row>
    <row r="95" spans="1:11" ht="15">
      <c r="A95" s="165" t="s">
        <v>370</v>
      </c>
      <c r="B95" s="164" t="s">
        <v>228</v>
      </c>
      <c r="C95" s="277">
        <v>59000</v>
      </c>
      <c r="D95" s="7">
        <v>440406</v>
      </c>
      <c r="E95" s="7">
        <v>400000</v>
      </c>
      <c r="F95" s="7"/>
      <c r="G95" s="7"/>
      <c r="H95" s="7"/>
      <c r="I95" s="7"/>
      <c r="J95" s="7"/>
      <c r="K95" s="7"/>
    </row>
    <row r="96" spans="1:11" ht="15">
      <c r="A96" s="210" t="s">
        <v>397</v>
      </c>
      <c r="B96" s="255" t="s">
        <v>229</v>
      </c>
      <c r="C96" s="7">
        <f>C94+C95</f>
        <v>315685000</v>
      </c>
      <c r="D96" s="7">
        <f>D94+D95</f>
        <v>376644556</v>
      </c>
      <c r="E96" s="7">
        <f>SUM(E90:E95)</f>
        <v>354800000</v>
      </c>
      <c r="F96" s="7">
        <f>F94+F95</f>
        <v>0</v>
      </c>
      <c r="G96" s="7"/>
      <c r="H96" s="7"/>
      <c r="I96" s="7"/>
      <c r="J96" s="7"/>
      <c r="K96" s="7"/>
    </row>
    <row r="97" spans="1:11" ht="15">
      <c r="A97" s="163" t="s">
        <v>230</v>
      </c>
      <c r="B97" s="164" t="s">
        <v>231</v>
      </c>
      <c r="C97" s="277">
        <v>448000</v>
      </c>
      <c r="D97" s="7">
        <v>2304565</v>
      </c>
      <c r="E97" s="7">
        <v>2684557</v>
      </c>
      <c r="F97" s="7"/>
      <c r="G97" s="7"/>
      <c r="H97" s="7"/>
      <c r="I97" s="7"/>
      <c r="J97" s="7"/>
      <c r="K97" s="7"/>
    </row>
    <row r="98" spans="1:11" ht="15">
      <c r="A98" s="163" t="s">
        <v>371</v>
      </c>
      <c r="B98" s="164" t="s">
        <v>232</v>
      </c>
      <c r="C98" s="277">
        <v>2128000</v>
      </c>
      <c r="D98" s="7">
        <v>6111462</v>
      </c>
      <c r="E98" s="7">
        <v>5450000</v>
      </c>
      <c r="F98" s="7"/>
      <c r="G98" s="7"/>
      <c r="H98" s="7"/>
      <c r="I98" s="7"/>
      <c r="J98" s="7"/>
      <c r="K98" s="7"/>
    </row>
    <row r="99" spans="1:11" ht="15">
      <c r="A99" s="163" t="s">
        <v>372</v>
      </c>
      <c r="B99" s="164" t="s">
        <v>233</v>
      </c>
      <c r="C99" s="277"/>
      <c r="D99" s="7">
        <v>310666</v>
      </c>
      <c r="E99" s="7">
        <v>300000</v>
      </c>
      <c r="F99" s="7"/>
      <c r="G99" s="7"/>
      <c r="H99" s="7"/>
      <c r="I99" s="7"/>
      <c r="J99" s="7"/>
      <c r="K99" s="7"/>
    </row>
    <row r="100" spans="1:11" ht="15">
      <c r="A100" s="163" t="s">
        <v>373</v>
      </c>
      <c r="B100" s="164" t="s">
        <v>234</v>
      </c>
      <c r="C100" s="277">
        <v>12967000</v>
      </c>
      <c r="D100" s="7">
        <v>14390701</v>
      </c>
      <c r="E100" s="7">
        <v>14387000</v>
      </c>
      <c r="F100" s="7"/>
      <c r="G100" s="7"/>
      <c r="H100" s="7"/>
      <c r="I100" s="7"/>
      <c r="J100" s="7"/>
      <c r="K100" s="7"/>
    </row>
    <row r="101" spans="1:11" ht="15">
      <c r="A101" s="163" t="s">
        <v>235</v>
      </c>
      <c r="B101" s="164" t="s">
        <v>236</v>
      </c>
      <c r="C101" s="277">
        <v>9070000</v>
      </c>
      <c r="D101" s="7">
        <v>8726177</v>
      </c>
      <c r="E101" s="7">
        <v>9448000</v>
      </c>
      <c r="F101" s="7"/>
      <c r="G101" s="7"/>
      <c r="H101" s="7"/>
      <c r="I101" s="7">
        <v>2404000</v>
      </c>
      <c r="J101" s="7">
        <v>1625627</v>
      </c>
      <c r="K101" s="7">
        <v>1660000</v>
      </c>
    </row>
    <row r="102" spans="1:11" ht="15">
      <c r="A102" s="163" t="s">
        <v>237</v>
      </c>
      <c r="B102" s="164" t="s">
        <v>238</v>
      </c>
      <c r="C102" s="277">
        <v>9897000</v>
      </c>
      <c r="D102" s="7">
        <v>12914101</v>
      </c>
      <c r="E102" s="7">
        <v>15224500</v>
      </c>
      <c r="F102" s="7"/>
      <c r="G102" s="7"/>
      <c r="H102" s="7"/>
      <c r="I102" s="7">
        <v>649000</v>
      </c>
      <c r="J102" s="7">
        <v>438913</v>
      </c>
      <c r="K102" s="7">
        <v>448000</v>
      </c>
    </row>
    <row r="103" spans="1:11" ht="15">
      <c r="A103" s="163" t="s">
        <v>239</v>
      </c>
      <c r="B103" s="164" t="s">
        <v>240</v>
      </c>
      <c r="C103" s="277"/>
      <c r="D103" s="7"/>
      <c r="E103" s="7"/>
      <c r="F103" s="7"/>
      <c r="G103" s="7"/>
      <c r="H103" s="7"/>
      <c r="I103" s="7">
        <v>624000</v>
      </c>
      <c r="J103" s="7"/>
      <c r="K103" s="7"/>
    </row>
    <row r="104" spans="1:11" ht="15">
      <c r="A104" s="163" t="s">
        <v>374</v>
      </c>
      <c r="B104" s="164" t="s">
        <v>241</v>
      </c>
      <c r="C104" s="277">
        <v>325000</v>
      </c>
      <c r="D104" s="7">
        <v>126313</v>
      </c>
      <c r="E104" s="7"/>
      <c r="F104" s="7">
        <v>4000</v>
      </c>
      <c r="G104" s="7">
        <v>3449</v>
      </c>
      <c r="H104" s="7">
        <v>5000</v>
      </c>
      <c r="I104" s="7"/>
      <c r="J104" s="7">
        <v>60</v>
      </c>
      <c r="K104" s="7"/>
    </row>
    <row r="105" spans="1:11" ht="15">
      <c r="A105" s="163" t="s">
        <v>375</v>
      </c>
      <c r="B105" s="164" t="s">
        <v>242</v>
      </c>
      <c r="C105" s="277"/>
      <c r="D105" s="7"/>
      <c r="E105" s="7"/>
      <c r="F105" s="7"/>
      <c r="G105" s="7"/>
      <c r="H105" s="7"/>
      <c r="I105" s="7"/>
      <c r="J105" s="7"/>
      <c r="K105" s="7"/>
    </row>
    <row r="106" spans="1:11" ht="15">
      <c r="A106" s="163" t="s">
        <v>376</v>
      </c>
      <c r="B106" s="164" t="s">
        <v>802</v>
      </c>
      <c r="C106" s="277">
        <v>354000</v>
      </c>
      <c r="D106" s="7">
        <v>1661932</v>
      </c>
      <c r="E106" s="7"/>
      <c r="F106" s="7">
        <v>103000</v>
      </c>
      <c r="G106" s="7">
        <v>33</v>
      </c>
      <c r="H106" s="7"/>
      <c r="I106" s="7">
        <v>5000</v>
      </c>
      <c r="J106" s="7">
        <v>24</v>
      </c>
      <c r="K106" s="7"/>
    </row>
    <row r="107" spans="1:11" ht="15">
      <c r="A107" s="221" t="s">
        <v>398</v>
      </c>
      <c r="B107" s="255" t="s">
        <v>244</v>
      </c>
      <c r="C107" s="7">
        <f>SUM(C97:C106)</f>
        <v>35189000</v>
      </c>
      <c r="D107" s="7">
        <f aca="true" t="shared" si="10" ref="D107:K107">SUM(D97:D106)</f>
        <v>46545917</v>
      </c>
      <c r="E107" s="7">
        <f>SUM(E97:E106)</f>
        <v>47494057</v>
      </c>
      <c r="F107" s="7">
        <f t="shared" si="10"/>
        <v>107000</v>
      </c>
      <c r="G107" s="7">
        <f t="shared" si="10"/>
        <v>3482</v>
      </c>
      <c r="H107" s="7">
        <f t="shared" si="10"/>
        <v>5000</v>
      </c>
      <c r="I107" s="7">
        <f t="shared" si="10"/>
        <v>3682000</v>
      </c>
      <c r="J107" s="7">
        <f t="shared" si="10"/>
        <v>2064624</v>
      </c>
      <c r="K107" s="7">
        <f t="shared" si="10"/>
        <v>2108000</v>
      </c>
    </row>
    <row r="108" spans="1:11" ht="15">
      <c r="A108" s="163" t="s">
        <v>253</v>
      </c>
      <c r="B108" s="164" t="s">
        <v>254</v>
      </c>
      <c r="C108" s="277"/>
      <c r="D108" s="7"/>
      <c r="E108" s="7"/>
      <c r="F108" s="7"/>
      <c r="G108" s="7"/>
      <c r="H108" s="7"/>
      <c r="I108" s="7"/>
      <c r="J108" s="7"/>
      <c r="K108" s="7"/>
    </row>
    <row r="109" spans="1:11" ht="15">
      <c r="A109" s="165" t="s">
        <v>380</v>
      </c>
      <c r="B109" s="164" t="s">
        <v>255</v>
      </c>
      <c r="C109" s="277"/>
      <c r="D109" s="7"/>
      <c r="E109" s="7"/>
      <c r="F109" s="7"/>
      <c r="G109" s="7"/>
      <c r="H109" s="7"/>
      <c r="I109" s="7"/>
      <c r="J109" s="7"/>
      <c r="K109" s="7"/>
    </row>
    <row r="110" spans="1:11" ht="15">
      <c r="A110" s="163" t="s">
        <v>381</v>
      </c>
      <c r="B110" s="164" t="s">
        <v>918</v>
      </c>
      <c r="C110" s="277">
        <v>580000</v>
      </c>
      <c r="D110" s="7">
        <v>445000</v>
      </c>
      <c r="E110" s="7"/>
      <c r="F110" s="7"/>
      <c r="G110" s="7"/>
      <c r="H110" s="7"/>
      <c r="I110" s="7"/>
      <c r="J110" s="7">
        <v>17653</v>
      </c>
      <c r="K110" s="7"/>
    </row>
    <row r="111" spans="1:11" ht="15">
      <c r="A111" s="210" t="s">
        <v>400</v>
      </c>
      <c r="B111" s="255" t="s">
        <v>257</v>
      </c>
      <c r="C111" s="7">
        <f aca="true" t="shared" si="11" ref="C111:J111">SUM(C108:C110)</f>
        <v>580000</v>
      </c>
      <c r="D111" s="7">
        <f t="shared" si="11"/>
        <v>445000</v>
      </c>
      <c r="E111" s="7"/>
      <c r="F111" s="7">
        <f t="shared" si="11"/>
        <v>0</v>
      </c>
      <c r="G111" s="7">
        <f t="shared" si="11"/>
        <v>0</v>
      </c>
      <c r="H111" s="7"/>
      <c r="I111" s="7">
        <f t="shared" si="11"/>
        <v>0</v>
      </c>
      <c r="J111" s="7">
        <f t="shared" si="11"/>
        <v>17653</v>
      </c>
      <c r="K111" s="7"/>
    </row>
    <row r="112" spans="1:11" ht="15.75">
      <c r="A112" s="252" t="s">
        <v>798</v>
      </c>
      <c r="B112" s="270"/>
      <c r="C112" s="377">
        <f aca="true" t="shared" si="12" ref="C112:K112">C111+C107+C96+C89</f>
        <v>406735000</v>
      </c>
      <c r="D112" s="377">
        <f t="shared" si="12"/>
        <v>487428485</v>
      </c>
      <c r="E112" s="377">
        <f t="shared" si="12"/>
        <v>463908174</v>
      </c>
      <c r="F112" s="377">
        <f t="shared" si="12"/>
        <v>641000</v>
      </c>
      <c r="G112" s="377">
        <f t="shared" si="12"/>
        <v>1949231</v>
      </c>
      <c r="H112" s="377">
        <f t="shared" si="12"/>
        <v>7231576</v>
      </c>
      <c r="I112" s="377">
        <f t="shared" si="12"/>
        <v>3757000</v>
      </c>
      <c r="J112" s="377">
        <f t="shared" si="12"/>
        <v>2082277</v>
      </c>
      <c r="K112" s="377">
        <f t="shared" si="12"/>
        <v>2108000</v>
      </c>
    </row>
    <row r="113" spans="1:11" ht="15">
      <c r="A113" s="165" t="s">
        <v>207</v>
      </c>
      <c r="B113" s="164" t="s">
        <v>208</v>
      </c>
      <c r="C113" s="277">
        <v>2514000</v>
      </c>
      <c r="D113" s="7">
        <v>20000000</v>
      </c>
      <c r="E113" s="7"/>
      <c r="F113" s="7"/>
      <c r="G113" s="7"/>
      <c r="H113" s="7"/>
      <c r="I113" s="7"/>
      <c r="J113" s="7"/>
      <c r="K113" s="7"/>
    </row>
    <row r="114" spans="1:11" ht="15">
      <c r="A114" s="165" t="s">
        <v>209</v>
      </c>
      <c r="B114" s="164" t="s">
        <v>210</v>
      </c>
      <c r="C114" s="277"/>
      <c r="D114" s="7"/>
      <c r="E114" s="7"/>
      <c r="F114" s="7"/>
      <c r="G114" s="7"/>
      <c r="H114" s="7"/>
      <c r="I114" s="7"/>
      <c r="J114" s="7"/>
      <c r="K114" s="7"/>
    </row>
    <row r="115" spans="1:11" ht="15">
      <c r="A115" s="165" t="s">
        <v>358</v>
      </c>
      <c r="B115" s="164" t="s">
        <v>211</v>
      </c>
      <c r="C115" s="277"/>
      <c r="D115" s="7">
        <v>499064</v>
      </c>
      <c r="E115" s="7">
        <v>498808</v>
      </c>
      <c r="F115" s="7"/>
      <c r="G115" s="7"/>
      <c r="H115" s="7"/>
      <c r="I115" s="7"/>
      <c r="J115" s="7"/>
      <c r="K115" s="7"/>
    </row>
    <row r="116" spans="1:11" ht="15">
      <c r="A116" s="165" t="s">
        <v>359</v>
      </c>
      <c r="B116" s="164" t="s">
        <v>212</v>
      </c>
      <c r="C116" s="277"/>
      <c r="D116" s="7"/>
      <c r="E116" s="7"/>
      <c r="F116" s="7"/>
      <c r="G116" s="7"/>
      <c r="H116" s="7"/>
      <c r="I116" s="7"/>
      <c r="J116" s="7"/>
      <c r="K116" s="7"/>
    </row>
    <row r="117" spans="1:11" ht="15">
      <c r="A117" s="165" t="s">
        <v>360</v>
      </c>
      <c r="B117" s="164" t="s">
        <v>213</v>
      </c>
      <c r="C117" s="277">
        <v>1194000</v>
      </c>
      <c r="D117" s="7">
        <v>3150000</v>
      </c>
      <c r="E117" s="7"/>
      <c r="F117" s="7"/>
      <c r="G117" s="7"/>
      <c r="H117" s="7"/>
      <c r="I117" s="7"/>
      <c r="J117" s="7"/>
      <c r="K117" s="7"/>
    </row>
    <row r="118" spans="1:11" ht="15">
      <c r="A118" s="210" t="s">
        <v>394</v>
      </c>
      <c r="B118" s="255" t="s">
        <v>214</v>
      </c>
      <c r="C118" s="7">
        <f>SUM(C113:C117)</f>
        <v>3708000</v>
      </c>
      <c r="D118" s="7">
        <f>SUM(D113:D117)</f>
        <v>23649064</v>
      </c>
      <c r="E118" s="7">
        <f>SUM(E113:E117)</f>
        <v>498808</v>
      </c>
      <c r="F118" s="7"/>
      <c r="G118" s="7"/>
      <c r="H118" s="7"/>
      <c r="I118" s="7"/>
      <c r="J118" s="7"/>
      <c r="K118" s="7"/>
    </row>
    <row r="119" spans="1:11" ht="15">
      <c r="A119" s="163" t="s">
        <v>377</v>
      </c>
      <c r="B119" s="164" t="s">
        <v>245</v>
      </c>
      <c r="C119" s="277"/>
      <c r="D119" s="7"/>
      <c r="E119" s="7"/>
      <c r="F119" s="7"/>
      <c r="G119" s="7"/>
      <c r="H119" s="7"/>
      <c r="I119" s="7"/>
      <c r="J119" s="7"/>
      <c r="K119" s="7"/>
    </row>
    <row r="120" spans="1:11" ht="15">
      <c r="A120" s="163" t="s">
        <v>378</v>
      </c>
      <c r="B120" s="164" t="s">
        <v>246</v>
      </c>
      <c r="C120" s="277">
        <v>12292000</v>
      </c>
      <c r="D120" s="7">
        <v>17729925</v>
      </c>
      <c r="E120" s="7">
        <v>29000000</v>
      </c>
      <c r="F120" s="7"/>
      <c r="G120" s="7"/>
      <c r="H120" s="7"/>
      <c r="I120" s="7"/>
      <c r="J120" s="7"/>
      <c r="K120" s="7"/>
    </row>
    <row r="121" spans="1:11" ht="15">
      <c r="A121" s="163" t="s">
        <v>247</v>
      </c>
      <c r="B121" s="164" t="s">
        <v>248</v>
      </c>
      <c r="C121" s="277"/>
      <c r="D121" s="7"/>
      <c r="E121" s="7"/>
      <c r="F121" s="7"/>
      <c r="G121" s="7"/>
      <c r="H121" s="7"/>
      <c r="I121" s="7"/>
      <c r="J121" s="7"/>
      <c r="K121" s="7"/>
    </row>
    <row r="122" spans="1:11" ht="15">
      <c r="A122" s="163" t="s">
        <v>379</v>
      </c>
      <c r="B122" s="164" t="s">
        <v>249</v>
      </c>
      <c r="C122" s="27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163" t="s">
        <v>250</v>
      </c>
      <c r="B123" s="164" t="s">
        <v>251</v>
      </c>
      <c r="C123" s="277"/>
      <c r="D123" s="7"/>
      <c r="E123" s="7"/>
      <c r="F123" s="7"/>
      <c r="G123" s="7"/>
      <c r="H123" s="7"/>
      <c r="I123" s="7"/>
      <c r="J123" s="7"/>
      <c r="K123" s="7"/>
    </row>
    <row r="124" spans="1:11" ht="15">
      <c r="A124" s="210" t="s">
        <v>399</v>
      </c>
      <c r="B124" s="255" t="s">
        <v>252</v>
      </c>
      <c r="C124" s="7">
        <v>12292000</v>
      </c>
      <c r="D124" s="7">
        <f>SUM(D119:D123)</f>
        <v>17729925</v>
      </c>
      <c r="E124" s="7">
        <f>SUM(E119:E123)</f>
        <v>29000000</v>
      </c>
      <c r="F124" s="7"/>
      <c r="G124" s="7"/>
      <c r="H124" s="7"/>
      <c r="I124" s="7"/>
      <c r="J124" s="7"/>
      <c r="K124" s="7"/>
    </row>
    <row r="125" spans="1:11" ht="15">
      <c r="A125" s="163" t="s">
        <v>258</v>
      </c>
      <c r="B125" s="164" t="s">
        <v>259</v>
      </c>
      <c r="C125" s="277"/>
      <c r="D125" s="7"/>
      <c r="E125" s="7"/>
      <c r="F125" s="7"/>
      <c r="G125" s="7"/>
      <c r="H125" s="7"/>
      <c r="I125" s="7"/>
      <c r="J125" s="7"/>
      <c r="K125" s="7"/>
    </row>
    <row r="126" spans="1:11" ht="15">
      <c r="A126" s="165" t="s">
        <v>382</v>
      </c>
      <c r="B126" s="164" t="s">
        <v>260</v>
      </c>
      <c r="C126" s="277"/>
      <c r="D126" s="7"/>
      <c r="E126" s="7"/>
      <c r="F126" s="7"/>
      <c r="G126" s="7"/>
      <c r="H126" s="7"/>
      <c r="I126" s="7"/>
      <c r="J126" s="7"/>
      <c r="K126" s="7"/>
    </row>
    <row r="127" spans="1:11" ht="15">
      <c r="A127" s="163" t="s">
        <v>383</v>
      </c>
      <c r="B127" s="164" t="s">
        <v>919</v>
      </c>
      <c r="C127" s="277">
        <v>5076000</v>
      </c>
      <c r="D127" s="7">
        <v>16892096</v>
      </c>
      <c r="E127" s="7"/>
      <c r="F127" s="7"/>
      <c r="G127" s="7"/>
      <c r="H127" s="7"/>
      <c r="I127" s="7"/>
      <c r="J127" s="7"/>
      <c r="K127" s="7"/>
    </row>
    <row r="128" spans="1:11" ht="15">
      <c r="A128" s="210" t="s">
        <v>402</v>
      </c>
      <c r="B128" s="255" t="s">
        <v>262</v>
      </c>
      <c r="C128" s="277">
        <v>5076000</v>
      </c>
      <c r="D128" s="7">
        <f>SUM(D125:D127)</f>
        <v>16892096</v>
      </c>
      <c r="E128" s="7"/>
      <c r="F128" s="7"/>
      <c r="G128" s="7"/>
      <c r="H128" s="7"/>
      <c r="I128" s="7"/>
      <c r="J128" s="7"/>
      <c r="K128" s="7"/>
    </row>
    <row r="129" spans="1:11" ht="15.75">
      <c r="A129" s="252" t="s">
        <v>799</v>
      </c>
      <c r="B129" s="270"/>
      <c r="C129" s="377">
        <f>C118+C124+C128</f>
        <v>21076000</v>
      </c>
      <c r="D129" s="377">
        <f>D118+D124+D128</f>
        <v>58271085</v>
      </c>
      <c r="E129" s="377">
        <f>E118+E124+E128</f>
        <v>29498808</v>
      </c>
      <c r="F129" s="377"/>
      <c r="G129" s="377"/>
      <c r="H129" s="377"/>
      <c r="I129" s="377"/>
      <c r="J129" s="377"/>
      <c r="K129" s="377"/>
    </row>
    <row r="130" spans="1:11" ht="15.75">
      <c r="A130" s="271" t="s">
        <v>401</v>
      </c>
      <c r="B130" s="256" t="s">
        <v>263</v>
      </c>
      <c r="C130" s="378">
        <f aca="true" t="shared" si="13" ref="C130:K130">C129+C112</f>
        <v>427811000</v>
      </c>
      <c r="D130" s="378">
        <f t="shared" si="13"/>
        <v>545699570</v>
      </c>
      <c r="E130" s="378">
        <f t="shared" si="13"/>
        <v>493406982</v>
      </c>
      <c r="F130" s="378">
        <f t="shared" si="13"/>
        <v>641000</v>
      </c>
      <c r="G130" s="378">
        <f t="shared" si="13"/>
        <v>1949231</v>
      </c>
      <c r="H130" s="378">
        <f t="shared" si="13"/>
        <v>7231576</v>
      </c>
      <c r="I130" s="378">
        <f t="shared" si="13"/>
        <v>3757000</v>
      </c>
      <c r="J130" s="378">
        <f t="shared" si="13"/>
        <v>2082277</v>
      </c>
      <c r="K130" s="378">
        <f t="shared" si="13"/>
        <v>2108000</v>
      </c>
    </row>
    <row r="131" spans="1:11" ht="15.75">
      <c r="A131" s="272" t="s">
        <v>800</v>
      </c>
      <c r="B131" s="273"/>
      <c r="C131" s="379"/>
      <c r="D131" s="379"/>
      <c r="E131" s="379"/>
      <c r="F131" s="379"/>
      <c r="G131" s="379"/>
      <c r="H131" s="379"/>
      <c r="I131" s="379"/>
      <c r="J131" s="379"/>
      <c r="K131" s="379"/>
    </row>
    <row r="132" spans="1:11" ht="15.75">
      <c r="A132" s="272" t="s">
        <v>801</v>
      </c>
      <c r="B132" s="273"/>
      <c r="C132" s="379"/>
      <c r="D132" s="379"/>
      <c r="E132" s="379"/>
      <c r="F132" s="379"/>
      <c r="G132" s="379"/>
      <c r="H132" s="379"/>
      <c r="I132" s="379"/>
      <c r="J132" s="379"/>
      <c r="K132" s="379"/>
    </row>
    <row r="133" spans="1:11" ht="15">
      <c r="A133" s="180" t="s">
        <v>403</v>
      </c>
      <c r="B133" s="205" t="s">
        <v>268</v>
      </c>
      <c r="C133" s="277"/>
      <c r="D133" s="7"/>
      <c r="E133" s="7"/>
      <c r="F133" s="7"/>
      <c r="G133" s="7"/>
      <c r="H133" s="7"/>
      <c r="I133" s="7"/>
      <c r="J133" s="7"/>
      <c r="K133" s="7"/>
    </row>
    <row r="134" spans="1:11" ht="15">
      <c r="A134" s="239" t="s">
        <v>404</v>
      </c>
      <c r="B134" s="205" t="s">
        <v>275</v>
      </c>
      <c r="C134" s="277"/>
      <c r="D134" s="7">
        <v>190000006</v>
      </c>
      <c r="E134" s="7"/>
      <c r="F134" s="7"/>
      <c r="G134" s="7"/>
      <c r="H134" s="7"/>
      <c r="I134" s="7"/>
      <c r="J134" s="7"/>
      <c r="K134" s="7"/>
    </row>
    <row r="135" spans="1:11" ht="15">
      <c r="A135" s="165" t="s">
        <v>441</v>
      </c>
      <c r="B135" s="165" t="s">
        <v>276</v>
      </c>
      <c r="C135" s="277">
        <v>90771000</v>
      </c>
      <c r="D135" s="7">
        <v>46551969</v>
      </c>
      <c r="E135" s="7">
        <v>81323863</v>
      </c>
      <c r="F135" s="7">
        <v>294000</v>
      </c>
      <c r="G135" s="7">
        <v>521331</v>
      </c>
      <c r="H135" s="7">
        <v>1656624</v>
      </c>
      <c r="I135" s="7">
        <v>970000</v>
      </c>
      <c r="J135" s="7">
        <v>1097771</v>
      </c>
      <c r="K135" s="7"/>
    </row>
    <row r="136" spans="1:11" ht="15">
      <c r="A136" s="165" t="s">
        <v>442</v>
      </c>
      <c r="B136" s="165" t="s">
        <v>276</v>
      </c>
      <c r="C136" s="277"/>
      <c r="D136" s="7"/>
      <c r="E136" s="7"/>
      <c r="F136" s="7"/>
      <c r="G136" s="7"/>
      <c r="H136" s="7"/>
      <c r="I136" s="7"/>
      <c r="J136" s="7"/>
      <c r="K136" s="7"/>
    </row>
    <row r="137" spans="1:11" ht="15">
      <c r="A137" s="165" t="s">
        <v>439</v>
      </c>
      <c r="B137" s="165" t="s">
        <v>277</v>
      </c>
      <c r="C137" s="27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65" t="s">
        <v>440</v>
      </c>
      <c r="B138" s="165" t="s">
        <v>277</v>
      </c>
      <c r="C138" s="27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205" t="s">
        <v>405</v>
      </c>
      <c r="B139" s="205" t="s">
        <v>278</v>
      </c>
      <c r="C139" s="7">
        <f aca="true" t="shared" si="14" ref="C139:J139">SUM(C135:C138)</f>
        <v>90771000</v>
      </c>
      <c r="D139" s="7">
        <f>SUM(D135:D138)</f>
        <v>46551969</v>
      </c>
      <c r="E139" s="7">
        <f>SUM(E135:E138)</f>
        <v>81323863</v>
      </c>
      <c r="F139" s="7">
        <f t="shared" si="14"/>
        <v>294000</v>
      </c>
      <c r="G139" s="7">
        <f t="shared" si="14"/>
        <v>521331</v>
      </c>
      <c r="H139" s="7">
        <f t="shared" si="14"/>
        <v>1656624</v>
      </c>
      <c r="I139" s="7">
        <f t="shared" si="14"/>
        <v>970000</v>
      </c>
      <c r="J139" s="7">
        <f t="shared" si="14"/>
        <v>1097771</v>
      </c>
      <c r="K139" s="7">
        <v>309900</v>
      </c>
    </row>
    <row r="140" spans="1:11" ht="15">
      <c r="A140" s="262" t="s">
        <v>279</v>
      </c>
      <c r="B140" s="165" t="s">
        <v>280</v>
      </c>
      <c r="C140" s="277">
        <v>1255000</v>
      </c>
      <c r="D140" s="7">
        <v>1661462</v>
      </c>
      <c r="E140" s="7">
        <v>1661462</v>
      </c>
      <c r="F140" s="7"/>
      <c r="G140" s="7"/>
      <c r="H140" s="7"/>
      <c r="I140" s="7"/>
      <c r="J140" s="7"/>
      <c r="K140" s="7"/>
    </row>
    <row r="141" spans="1:11" ht="15">
      <c r="A141" s="262" t="s">
        <v>281</v>
      </c>
      <c r="B141" s="165" t="s">
        <v>282</v>
      </c>
      <c r="C141" s="277"/>
      <c r="D141" s="7"/>
      <c r="E141" s="7"/>
      <c r="F141" s="7"/>
      <c r="G141" s="7"/>
      <c r="H141" s="7"/>
      <c r="I141" s="7"/>
      <c r="J141" s="7"/>
      <c r="K141" s="7"/>
    </row>
    <row r="142" spans="1:11" ht="15">
      <c r="A142" s="262" t="s">
        <v>283</v>
      </c>
      <c r="B142" s="165" t="s">
        <v>284</v>
      </c>
      <c r="C142" s="277"/>
      <c r="D142" s="7"/>
      <c r="E142" s="7"/>
      <c r="F142" s="7">
        <v>51747000</v>
      </c>
      <c r="G142" s="7">
        <v>53114621</v>
      </c>
      <c r="H142" s="7">
        <v>44471800</v>
      </c>
      <c r="I142" s="7">
        <v>39740000</v>
      </c>
      <c r="J142" s="7">
        <v>44744240</v>
      </c>
      <c r="K142" s="7">
        <v>48822100</v>
      </c>
    </row>
    <row r="143" spans="1:11" ht="15">
      <c r="A143" s="262" t="s">
        <v>285</v>
      </c>
      <c r="B143" s="165" t="s">
        <v>286</v>
      </c>
      <c r="C143" s="277">
        <v>160000000</v>
      </c>
      <c r="D143" s="7"/>
      <c r="E143" s="7"/>
      <c r="F143" s="7"/>
      <c r="G143" s="7"/>
      <c r="H143" s="7"/>
      <c r="I143" s="7"/>
      <c r="J143" s="7"/>
      <c r="K143" s="7"/>
    </row>
    <row r="144" spans="1:11" ht="15">
      <c r="A144" s="163" t="s">
        <v>388</v>
      </c>
      <c r="B144" s="165" t="s">
        <v>287</v>
      </c>
      <c r="C144" s="277"/>
      <c r="D144" s="7"/>
      <c r="E144" s="7"/>
      <c r="F144" s="7"/>
      <c r="G144" s="7"/>
      <c r="H144" s="7"/>
      <c r="I144" s="7"/>
      <c r="J144" s="7"/>
      <c r="K144" s="7"/>
    </row>
    <row r="145" spans="1:11" ht="15">
      <c r="A145" s="180" t="s">
        <v>406</v>
      </c>
      <c r="B145" s="205" t="s">
        <v>288</v>
      </c>
      <c r="C145" s="7">
        <f>C134+C133+C139:D139+C140+C141+C142+C142+C143+C144</f>
        <v>252026000</v>
      </c>
      <c r="D145" s="7">
        <f>D134+D133+D139:E139+D140+D141+D142+D142+D143+D144</f>
        <v>238213437</v>
      </c>
      <c r="E145" s="7">
        <f>E134+E133+E139:F139+E140+E141+E142+E142+E143+E144</f>
        <v>82985325</v>
      </c>
      <c r="F145" s="7">
        <f>F133+F134+F139+F140+F138+G141+F142+F143+F144</f>
        <v>52041000</v>
      </c>
      <c r="G145" s="7">
        <f>G133+G134+G139+G140+G138+H141+G142+G143+G144</f>
        <v>53635952</v>
      </c>
      <c r="H145" s="7">
        <f>H133+H134+H139+H140+H138+I141+H142+H143+H144</f>
        <v>46128424</v>
      </c>
      <c r="I145" s="7">
        <f>I133+I134+I139+I140+I141+I142+I143+I144</f>
        <v>40710000</v>
      </c>
      <c r="J145" s="7">
        <f>J133+J134+J139+J140+J141+J142+J143+J144</f>
        <v>45842011</v>
      </c>
      <c r="K145" s="7">
        <f>K133+K134+K139+K140+K141+K142+K143+K144</f>
        <v>49132000</v>
      </c>
    </row>
    <row r="146" spans="1:11" ht="15">
      <c r="A146" s="163" t="s">
        <v>289</v>
      </c>
      <c r="B146" s="165" t="s">
        <v>290</v>
      </c>
      <c r="C146" s="277"/>
      <c r="D146" s="7"/>
      <c r="E146" s="7"/>
      <c r="F146" s="7"/>
      <c r="G146" s="7"/>
      <c r="H146" s="7"/>
      <c r="I146" s="7"/>
      <c r="J146" s="7"/>
      <c r="K146" s="7"/>
    </row>
    <row r="147" spans="1:11" ht="15">
      <c r="A147" s="163" t="s">
        <v>291</v>
      </c>
      <c r="B147" s="165" t="s">
        <v>292</v>
      </c>
      <c r="C147" s="277"/>
      <c r="D147" s="7"/>
      <c r="E147" s="7"/>
      <c r="F147" s="7"/>
      <c r="G147" s="7"/>
      <c r="H147" s="7"/>
      <c r="I147" s="7"/>
      <c r="J147" s="7"/>
      <c r="K147" s="7"/>
    </row>
    <row r="148" spans="1:11" ht="15">
      <c r="A148" s="262" t="s">
        <v>293</v>
      </c>
      <c r="B148" s="165" t="s">
        <v>294</v>
      </c>
      <c r="C148" s="277"/>
      <c r="D148" s="7"/>
      <c r="E148" s="7"/>
      <c r="F148" s="7"/>
      <c r="G148" s="7"/>
      <c r="H148" s="7"/>
      <c r="I148" s="7"/>
      <c r="J148" s="7"/>
      <c r="K148" s="7"/>
    </row>
    <row r="149" spans="1:11" ht="15">
      <c r="A149" s="262" t="s">
        <v>389</v>
      </c>
      <c r="B149" s="165" t="s">
        <v>295</v>
      </c>
      <c r="C149" s="277"/>
      <c r="D149" s="7"/>
      <c r="E149" s="7"/>
      <c r="F149" s="7"/>
      <c r="G149" s="7"/>
      <c r="H149" s="7"/>
      <c r="I149" s="7"/>
      <c r="J149" s="7"/>
      <c r="K149" s="7"/>
    </row>
    <row r="150" spans="1:11" ht="15">
      <c r="A150" s="239" t="s">
        <v>407</v>
      </c>
      <c r="B150" s="205" t="s">
        <v>296</v>
      </c>
      <c r="C150" s="277"/>
      <c r="D150" s="7"/>
      <c r="E150" s="7"/>
      <c r="F150" s="7"/>
      <c r="G150" s="7"/>
      <c r="H150" s="7"/>
      <c r="I150" s="7"/>
      <c r="J150" s="7"/>
      <c r="K150" s="7"/>
    </row>
    <row r="151" spans="1:11" ht="15">
      <c r="A151" s="180" t="s">
        <v>297</v>
      </c>
      <c r="B151" s="205" t="s">
        <v>298</v>
      </c>
      <c r="C151" s="277"/>
      <c r="D151" s="7"/>
      <c r="E151" s="7"/>
      <c r="F151" s="7"/>
      <c r="G151" s="7"/>
      <c r="H151" s="7"/>
      <c r="I151" s="7"/>
      <c r="J151" s="7"/>
      <c r="K151" s="7"/>
    </row>
    <row r="152" spans="1:11" ht="15.75">
      <c r="A152" s="268" t="s">
        <v>408</v>
      </c>
      <c r="B152" s="269" t="s">
        <v>299</v>
      </c>
      <c r="C152" s="376">
        <f aca="true" t="shared" si="15" ref="C152:K152">C145+C150+C151</f>
        <v>252026000</v>
      </c>
      <c r="D152" s="376">
        <f t="shared" si="15"/>
        <v>238213437</v>
      </c>
      <c r="E152" s="376">
        <f t="shared" si="15"/>
        <v>82985325</v>
      </c>
      <c r="F152" s="376">
        <f t="shared" si="15"/>
        <v>52041000</v>
      </c>
      <c r="G152" s="376">
        <f t="shared" si="15"/>
        <v>53635952</v>
      </c>
      <c r="H152" s="376">
        <f t="shared" si="15"/>
        <v>46128424</v>
      </c>
      <c r="I152" s="376">
        <f t="shared" si="15"/>
        <v>40710000</v>
      </c>
      <c r="J152" s="376">
        <f t="shared" si="15"/>
        <v>45842011</v>
      </c>
      <c r="K152" s="376">
        <f t="shared" si="15"/>
        <v>49132000</v>
      </c>
    </row>
    <row r="153" spans="1:11" ht="15.75">
      <c r="A153" s="224" t="s">
        <v>391</v>
      </c>
      <c r="B153" s="225"/>
      <c r="C153" s="380">
        <f aca="true" t="shared" si="16" ref="C153:K153">C152+C130</f>
        <v>679837000</v>
      </c>
      <c r="D153" s="380">
        <f t="shared" si="16"/>
        <v>783913007</v>
      </c>
      <c r="E153" s="380">
        <f t="shared" si="16"/>
        <v>576392307</v>
      </c>
      <c r="F153" s="380">
        <f t="shared" si="16"/>
        <v>52682000</v>
      </c>
      <c r="G153" s="380">
        <f t="shared" si="16"/>
        <v>55585183</v>
      </c>
      <c r="H153" s="380">
        <f t="shared" si="16"/>
        <v>53360000</v>
      </c>
      <c r="I153" s="380">
        <f t="shared" si="16"/>
        <v>44467000</v>
      </c>
      <c r="J153" s="380">
        <f t="shared" si="16"/>
        <v>47924288</v>
      </c>
      <c r="K153" s="380">
        <f t="shared" si="16"/>
        <v>51240000</v>
      </c>
    </row>
  </sheetData>
  <sheetProtection/>
  <mergeCells count="5">
    <mergeCell ref="A2:D2"/>
    <mergeCell ref="A3:D3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D199">
      <selection activeCell="O215" sqref="O215"/>
    </sheetView>
  </sheetViews>
  <sheetFormatPr defaultColWidth="9.140625" defaultRowHeight="15"/>
  <cols>
    <col min="1" max="1" width="91.140625" style="0" customWidth="1"/>
    <col min="3" max="3" width="13.421875" style="114" customWidth="1"/>
    <col min="4" max="5" width="13.7109375" style="114" customWidth="1"/>
    <col min="6" max="6" width="14.140625" style="114" customWidth="1"/>
    <col min="7" max="7" width="14.00390625" style="114" customWidth="1"/>
    <col min="8" max="8" width="14.28125" style="114" customWidth="1"/>
    <col min="9" max="9" width="12.8515625" style="114" customWidth="1"/>
    <col min="10" max="10" width="15.28125" style="114" customWidth="1"/>
    <col min="11" max="11" width="16.140625" style="114" customWidth="1"/>
    <col min="12" max="12" width="13.421875" style="114" customWidth="1"/>
    <col min="13" max="13" width="14.140625" style="114" customWidth="1"/>
    <col min="14" max="14" width="14.00390625" style="114" customWidth="1"/>
    <col min="15" max="15" width="21.140625" style="114" customWidth="1"/>
    <col min="16" max="16" width="11.57421875" style="0" bestFit="1" customWidth="1"/>
  </cols>
  <sheetData>
    <row r="1" spans="1:6" ht="15">
      <c r="A1" s="243" t="s">
        <v>794</v>
      </c>
      <c r="B1" s="244"/>
      <c r="C1" s="446"/>
      <c r="D1" s="446"/>
      <c r="E1" s="446"/>
      <c r="F1" s="446"/>
    </row>
    <row r="2" spans="1:15" ht="28.5" customHeight="1">
      <c r="A2" s="464" t="s">
        <v>902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ht="26.25" customHeight="1">
      <c r="A3" s="461" t="s">
        <v>968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5" spans="1:15" ht="15">
      <c r="A5" s="171" t="s">
        <v>591</v>
      </c>
      <c r="O5" s="278" t="s">
        <v>932</v>
      </c>
    </row>
    <row r="6" spans="1:16" ht="25.5">
      <c r="A6" s="159" t="s">
        <v>14</v>
      </c>
      <c r="B6" s="160" t="s">
        <v>15</v>
      </c>
      <c r="C6" s="249" t="s">
        <v>805</v>
      </c>
      <c r="D6" s="249" t="s">
        <v>806</v>
      </c>
      <c r="E6" s="249" t="s">
        <v>807</v>
      </c>
      <c r="F6" s="249" t="s">
        <v>808</v>
      </c>
      <c r="G6" s="249" t="s">
        <v>809</v>
      </c>
      <c r="H6" s="249" t="s">
        <v>810</v>
      </c>
      <c r="I6" s="249" t="s">
        <v>811</v>
      </c>
      <c r="J6" s="249" t="s">
        <v>812</v>
      </c>
      <c r="K6" s="249" t="s">
        <v>813</v>
      </c>
      <c r="L6" s="249" t="s">
        <v>814</v>
      </c>
      <c r="M6" s="249" t="s">
        <v>815</v>
      </c>
      <c r="N6" s="249" t="s">
        <v>816</v>
      </c>
      <c r="O6" s="447" t="s">
        <v>0</v>
      </c>
      <c r="P6" s="171"/>
    </row>
    <row r="7" spans="1:16" ht="15">
      <c r="A7" s="279" t="s">
        <v>16</v>
      </c>
      <c r="B7" s="280" t="s">
        <v>17</v>
      </c>
      <c r="C7" s="249">
        <v>990000</v>
      </c>
      <c r="D7" s="249">
        <v>1039000</v>
      </c>
      <c r="E7" s="249">
        <v>1039000</v>
      </c>
      <c r="F7" s="249">
        <v>1035000</v>
      </c>
      <c r="G7" s="249">
        <v>1040000</v>
      </c>
      <c r="H7" s="249">
        <v>1039000</v>
      </c>
      <c r="I7" s="249">
        <v>1039000</v>
      </c>
      <c r="J7" s="249">
        <v>1095000</v>
      </c>
      <c r="K7" s="249">
        <v>1039000</v>
      </c>
      <c r="L7" s="249">
        <v>1040000</v>
      </c>
      <c r="M7" s="249">
        <v>1039000</v>
      </c>
      <c r="N7" s="249">
        <v>1039000</v>
      </c>
      <c r="O7" s="249">
        <f>SUM(C7:N7)</f>
        <v>12473000</v>
      </c>
      <c r="P7" s="171"/>
    </row>
    <row r="8" spans="1:16" ht="15">
      <c r="A8" s="279" t="s">
        <v>18</v>
      </c>
      <c r="B8" s="248" t="s">
        <v>19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171"/>
    </row>
    <row r="9" spans="1:16" ht="15">
      <c r="A9" s="279" t="s">
        <v>20</v>
      </c>
      <c r="B9" s="248" t="s">
        <v>21</v>
      </c>
      <c r="C9" s="249">
        <v>210000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>
        <f>SUM(C9:N9)</f>
        <v>210000</v>
      </c>
      <c r="P9" s="171"/>
    </row>
    <row r="10" spans="1:16" ht="15">
      <c r="A10" s="247" t="s">
        <v>22</v>
      </c>
      <c r="B10" s="248" t="s">
        <v>23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171"/>
    </row>
    <row r="11" spans="1:16" ht="15">
      <c r="A11" s="247" t="s">
        <v>24</v>
      </c>
      <c r="B11" s="248" t="s">
        <v>25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171"/>
    </row>
    <row r="12" spans="1:16" ht="15">
      <c r="A12" s="247" t="s">
        <v>26</v>
      </c>
      <c r="B12" s="248" t="s">
        <v>27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171"/>
    </row>
    <row r="13" spans="1:16" ht="15">
      <c r="A13" s="247" t="s">
        <v>28</v>
      </c>
      <c r="B13" s="248" t="s">
        <v>29</v>
      </c>
      <c r="C13" s="249"/>
      <c r="D13" s="249"/>
      <c r="E13" s="249"/>
      <c r="F13" s="249">
        <v>336000</v>
      </c>
      <c r="G13" s="249">
        <v>84000</v>
      </c>
      <c r="H13" s="249">
        <v>84000</v>
      </c>
      <c r="I13" s="249">
        <v>84000</v>
      </c>
      <c r="J13" s="249">
        <v>84000</v>
      </c>
      <c r="K13" s="249">
        <v>84000</v>
      </c>
      <c r="L13" s="249">
        <v>84000</v>
      </c>
      <c r="M13" s="249">
        <v>84000</v>
      </c>
      <c r="N13" s="249">
        <v>608000</v>
      </c>
      <c r="O13" s="249">
        <f>SUM(C13:N13)</f>
        <v>1532000</v>
      </c>
      <c r="P13" s="171"/>
    </row>
    <row r="14" spans="1:16" ht="15">
      <c r="A14" s="247" t="s">
        <v>30</v>
      </c>
      <c r="B14" s="248" t="s">
        <v>31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171"/>
    </row>
    <row r="15" spans="1:16" ht="15">
      <c r="A15" s="165" t="s">
        <v>32</v>
      </c>
      <c r="B15" s="248" t="s">
        <v>33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171"/>
    </row>
    <row r="16" spans="1:16" ht="15">
      <c r="A16" s="165" t="s">
        <v>34</v>
      </c>
      <c r="B16" s="248" t="s">
        <v>35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171"/>
    </row>
    <row r="17" spans="1:16" ht="15">
      <c r="A17" s="165" t="s">
        <v>36</v>
      </c>
      <c r="B17" s="248" t="s">
        <v>37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171"/>
    </row>
    <row r="18" spans="1:16" ht="15">
      <c r="A18" s="165" t="s">
        <v>38</v>
      </c>
      <c r="B18" s="248" t="s">
        <v>39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171"/>
    </row>
    <row r="19" spans="1:16" ht="15">
      <c r="A19" s="165" t="s">
        <v>321</v>
      </c>
      <c r="B19" s="248" t="s">
        <v>40</v>
      </c>
      <c r="C19" s="249">
        <v>12000</v>
      </c>
      <c r="D19" s="249">
        <v>12000</v>
      </c>
      <c r="E19" s="249">
        <v>12000</v>
      </c>
      <c r="F19" s="249">
        <v>12000</v>
      </c>
      <c r="G19" s="249">
        <v>12000</v>
      </c>
      <c r="H19" s="249">
        <v>12000</v>
      </c>
      <c r="I19" s="249">
        <v>12000</v>
      </c>
      <c r="J19" s="249">
        <v>12000</v>
      </c>
      <c r="K19" s="249">
        <v>12000</v>
      </c>
      <c r="L19" s="249">
        <v>12000</v>
      </c>
      <c r="M19" s="249">
        <v>12000</v>
      </c>
      <c r="N19" s="249">
        <v>12000</v>
      </c>
      <c r="O19" s="249">
        <f>SUM(C19:N19)</f>
        <v>144000</v>
      </c>
      <c r="P19" s="171"/>
    </row>
    <row r="20" spans="1:16" ht="15">
      <c r="A20" s="281" t="s">
        <v>300</v>
      </c>
      <c r="B20" s="282" t="s">
        <v>41</v>
      </c>
      <c r="C20" s="249">
        <f>SUM(C7:C19)</f>
        <v>1212000</v>
      </c>
      <c r="D20" s="249">
        <f aca="true" t="shared" si="0" ref="D20:O20">SUM(D7:D19)</f>
        <v>1051000</v>
      </c>
      <c r="E20" s="249">
        <f t="shared" si="0"/>
        <v>1051000</v>
      </c>
      <c r="F20" s="249">
        <f t="shared" si="0"/>
        <v>1383000</v>
      </c>
      <c r="G20" s="249">
        <f t="shared" si="0"/>
        <v>1136000</v>
      </c>
      <c r="H20" s="249">
        <f t="shared" si="0"/>
        <v>1135000</v>
      </c>
      <c r="I20" s="249">
        <f t="shared" si="0"/>
        <v>1135000</v>
      </c>
      <c r="J20" s="249">
        <f t="shared" si="0"/>
        <v>1191000</v>
      </c>
      <c r="K20" s="249">
        <f t="shared" si="0"/>
        <v>1135000</v>
      </c>
      <c r="L20" s="249">
        <f t="shared" si="0"/>
        <v>1136000</v>
      </c>
      <c r="M20" s="249">
        <f t="shared" si="0"/>
        <v>1135000</v>
      </c>
      <c r="N20" s="249">
        <f t="shared" si="0"/>
        <v>1659000</v>
      </c>
      <c r="O20" s="249">
        <f t="shared" si="0"/>
        <v>14359000</v>
      </c>
      <c r="P20" s="171"/>
    </row>
    <row r="21" spans="1:16" ht="15">
      <c r="A21" s="165" t="s">
        <v>42</v>
      </c>
      <c r="B21" s="248" t="s">
        <v>43</v>
      </c>
      <c r="C21" s="249">
        <v>580000</v>
      </c>
      <c r="D21" s="249">
        <v>580000</v>
      </c>
      <c r="E21" s="249">
        <v>580000</v>
      </c>
      <c r="F21" s="249">
        <v>580000</v>
      </c>
      <c r="G21" s="249">
        <v>580000</v>
      </c>
      <c r="H21" s="249">
        <v>1419000</v>
      </c>
      <c r="I21" s="249">
        <v>580000</v>
      </c>
      <c r="J21" s="249">
        <v>580000</v>
      </c>
      <c r="K21" s="249">
        <v>580000</v>
      </c>
      <c r="L21" s="249">
        <v>580000</v>
      </c>
      <c r="M21" s="249">
        <v>1419000</v>
      </c>
      <c r="N21" s="249">
        <v>1480000</v>
      </c>
      <c r="O21" s="249">
        <f>SUM(C21:N21)</f>
        <v>9538000</v>
      </c>
      <c r="P21" s="171"/>
    </row>
    <row r="22" spans="1:16" ht="15">
      <c r="A22" s="165" t="s">
        <v>44</v>
      </c>
      <c r="B22" s="248" t="s">
        <v>45</v>
      </c>
      <c r="C22" s="249"/>
      <c r="D22" s="249">
        <v>100000</v>
      </c>
      <c r="E22" s="249">
        <v>20000</v>
      </c>
      <c r="F22" s="249">
        <v>50000</v>
      </c>
      <c r="G22" s="249"/>
      <c r="H22" s="249"/>
      <c r="I22" s="249">
        <v>200000</v>
      </c>
      <c r="J22" s="249">
        <v>100000</v>
      </c>
      <c r="K22" s="249">
        <v>15000</v>
      </c>
      <c r="L22" s="249">
        <v>200000</v>
      </c>
      <c r="M22" s="249">
        <v>85000</v>
      </c>
      <c r="N22" s="249">
        <v>4000</v>
      </c>
      <c r="O22" s="249">
        <f>SUM(C22:N22)</f>
        <v>774000</v>
      </c>
      <c r="P22" s="171"/>
    </row>
    <row r="23" spans="1:16" ht="15">
      <c r="A23" s="164" t="s">
        <v>46</v>
      </c>
      <c r="B23" s="248" t="s">
        <v>47</v>
      </c>
      <c r="C23" s="249"/>
      <c r="D23" s="249">
        <v>200000</v>
      </c>
      <c r="E23" s="249">
        <v>100000</v>
      </c>
      <c r="F23" s="249">
        <v>185000</v>
      </c>
      <c r="G23" s="249">
        <v>10000</v>
      </c>
      <c r="H23" s="249">
        <v>288000</v>
      </c>
      <c r="I23" s="249">
        <v>250000</v>
      </c>
      <c r="J23" s="249">
        <v>90000</v>
      </c>
      <c r="K23" s="249">
        <v>280000</v>
      </c>
      <c r="L23" s="249">
        <v>230000</v>
      </c>
      <c r="M23" s="249">
        <v>174000</v>
      </c>
      <c r="N23" s="249">
        <v>93000</v>
      </c>
      <c r="O23" s="249">
        <f>SUM(C23:N23)</f>
        <v>1900000</v>
      </c>
      <c r="P23" s="171"/>
    </row>
    <row r="24" spans="1:16" ht="15">
      <c r="A24" s="205" t="s">
        <v>301</v>
      </c>
      <c r="B24" s="282" t="s">
        <v>48</v>
      </c>
      <c r="C24" s="249">
        <f aca="true" t="shared" si="1" ref="C24:O24">SUM(C21:C23)</f>
        <v>580000</v>
      </c>
      <c r="D24" s="249">
        <f t="shared" si="1"/>
        <v>880000</v>
      </c>
      <c r="E24" s="249">
        <f t="shared" si="1"/>
        <v>700000</v>
      </c>
      <c r="F24" s="249">
        <f t="shared" si="1"/>
        <v>815000</v>
      </c>
      <c r="G24" s="249">
        <f t="shared" si="1"/>
        <v>590000</v>
      </c>
      <c r="H24" s="249">
        <f t="shared" si="1"/>
        <v>1707000</v>
      </c>
      <c r="I24" s="249">
        <f t="shared" si="1"/>
        <v>1030000</v>
      </c>
      <c r="J24" s="249">
        <f t="shared" si="1"/>
        <v>770000</v>
      </c>
      <c r="K24" s="249">
        <f t="shared" si="1"/>
        <v>875000</v>
      </c>
      <c r="L24" s="249">
        <f t="shared" si="1"/>
        <v>1010000</v>
      </c>
      <c r="M24" s="249">
        <f t="shared" si="1"/>
        <v>1678000</v>
      </c>
      <c r="N24" s="249">
        <f t="shared" si="1"/>
        <v>1577000</v>
      </c>
      <c r="O24" s="249">
        <f t="shared" si="1"/>
        <v>12212000</v>
      </c>
      <c r="P24" s="171"/>
    </row>
    <row r="25" spans="1:16" ht="15">
      <c r="A25" s="250" t="s">
        <v>351</v>
      </c>
      <c r="B25" s="251" t="s">
        <v>49</v>
      </c>
      <c r="C25" s="249">
        <f aca="true" t="shared" si="2" ref="C25:O25">SUM(C20,C24)</f>
        <v>1792000</v>
      </c>
      <c r="D25" s="249">
        <f t="shared" si="2"/>
        <v>1931000</v>
      </c>
      <c r="E25" s="249">
        <f t="shared" si="2"/>
        <v>1751000</v>
      </c>
      <c r="F25" s="249">
        <f t="shared" si="2"/>
        <v>2198000</v>
      </c>
      <c r="G25" s="249">
        <f t="shared" si="2"/>
        <v>1726000</v>
      </c>
      <c r="H25" s="249">
        <f t="shared" si="2"/>
        <v>2842000</v>
      </c>
      <c r="I25" s="249">
        <f t="shared" si="2"/>
        <v>2165000</v>
      </c>
      <c r="J25" s="249">
        <f t="shared" si="2"/>
        <v>1961000</v>
      </c>
      <c r="K25" s="249">
        <f t="shared" si="2"/>
        <v>2010000</v>
      </c>
      <c r="L25" s="249">
        <f t="shared" si="2"/>
        <v>2146000</v>
      </c>
      <c r="M25" s="249">
        <f t="shared" si="2"/>
        <v>2813000</v>
      </c>
      <c r="N25" s="249">
        <f t="shared" si="2"/>
        <v>3236000</v>
      </c>
      <c r="O25" s="249">
        <f t="shared" si="2"/>
        <v>26571000</v>
      </c>
      <c r="P25" s="171"/>
    </row>
    <row r="26" spans="1:16" ht="15">
      <c r="A26" s="210" t="s">
        <v>322</v>
      </c>
      <c r="B26" s="251" t="s">
        <v>50</v>
      </c>
      <c r="C26" s="249">
        <v>448000</v>
      </c>
      <c r="D26" s="249">
        <v>483000</v>
      </c>
      <c r="E26" s="249">
        <v>438000</v>
      </c>
      <c r="F26" s="249">
        <v>550000</v>
      </c>
      <c r="G26" s="249">
        <v>432000</v>
      </c>
      <c r="H26" s="249">
        <v>711000</v>
      </c>
      <c r="I26" s="249">
        <v>541000</v>
      </c>
      <c r="J26" s="249">
        <v>490000</v>
      </c>
      <c r="K26" s="249">
        <v>503000</v>
      </c>
      <c r="L26" s="249">
        <v>536000</v>
      </c>
      <c r="M26" s="249">
        <v>703000</v>
      </c>
      <c r="N26" s="249">
        <v>786000</v>
      </c>
      <c r="O26" s="249">
        <f>SUM(C26:N26)</f>
        <v>6621000</v>
      </c>
      <c r="P26" s="171"/>
    </row>
    <row r="27" spans="1:16" ht="15">
      <c r="A27" s="165" t="s">
        <v>51</v>
      </c>
      <c r="B27" s="248" t="s">
        <v>52</v>
      </c>
      <c r="C27" s="249">
        <v>20000</v>
      </c>
      <c r="D27" s="249">
        <v>61000</v>
      </c>
      <c r="E27" s="249">
        <v>12000</v>
      </c>
      <c r="F27" s="249">
        <v>30000</v>
      </c>
      <c r="G27" s="249">
        <v>15000</v>
      </c>
      <c r="H27" s="249">
        <v>9000</v>
      </c>
      <c r="I27" s="249">
        <v>21000</v>
      </c>
      <c r="J27" s="249">
        <v>9000</v>
      </c>
      <c r="K27" s="249">
        <v>5000</v>
      </c>
      <c r="L27" s="249">
        <v>20000</v>
      </c>
      <c r="M27" s="249">
        <v>18000</v>
      </c>
      <c r="N27" s="249">
        <v>9000</v>
      </c>
      <c r="O27" s="249">
        <f>SUM(C27:N27)</f>
        <v>229000</v>
      </c>
      <c r="P27" s="171"/>
    </row>
    <row r="28" spans="1:16" ht="15">
      <c r="A28" s="165" t="s">
        <v>53</v>
      </c>
      <c r="B28" s="248" t="s">
        <v>54</v>
      </c>
      <c r="C28" s="249">
        <v>212000</v>
      </c>
      <c r="D28" s="249">
        <v>207000</v>
      </c>
      <c r="E28" s="249">
        <v>225000</v>
      </c>
      <c r="F28" s="249">
        <v>330000</v>
      </c>
      <c r="G28" s="249">
        <v>246000</v>
      </c>
      <c r="H28" s="249">
        <v>281000</v>
      </c>
      <c r="I28" s="249">
        <v>206000</v>
      </c>
      <c r="J28" s="249">
        <v>272000</v>
      </c>
      <c r="K28" s="249">
        <v>405000</v>
      </c>
      <c r="L28" s="249">
        <v>491000</v>
      </c>
      <c r="M28" s="249">
        <v>228000</v>
      </c>
      <c r="N28" s="249">
        <v>209000</v>
      </c>
      <c r="O28" s="249">
        <f>SUM(C28:N28)</f>
        <v>3312000</v>
      </c>
      <c r="P28" s="171"/>
    </row>
    <row r="29" spans="1:16" ht="15">
      <c r="A29" s="165" t="s">
        <v>55</v>
      </c>
      <c r="B29" s="248" t="s">
        <v>56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171"/>
    </row>
    <row r="30" spans="1:16" ht="15">
      <c r="A30" s="205" t="s">
        <v>302</v>
      </c>
      <c r="B30" s="282" t="s">
        <v>57</v>
      </c>
      <c r="C30" s="249">
        <f>SUM(C27:C29)</f>
        <v>232000</v>
      </c>
      <c r="D30" s="249">
        <f aca="true" t="shared" si="3" ref="D30:O30">SUM(D27:D29)</f>
        <v>268000</v>
      </c>
      <c r="E30" s="249">
        <f t="shared" si="3"/>
        <v>237000</v>
      </c>
      <c r="F30" s="249">
        <f t="shared" si="3"/>
        <v>360000</v>
      </c>
      <c r="G30" s="249">
        <f t="shared" si="3"/>
        <v>261000</v>
      </c>
      <c r="H30" s="249">
        <f t="shared" si="3"/>
        <v>290000</v>
      </c>
      <c r="I30" s="249">
        <f t="shared" si="3"/>
        <v>227000</v>
      </c>
      <c r="J30" s="249">
        <f t="shared" si="3"/>
        <v>281000</v>
      </c>
      <c r="K30" s="249">
        <f t="shared" si="3"/>
        <v>410000</v>
      </c>
      <c r="L30" s="249">
        <f t="shared" si="3"/>
        <v>511000</v>
      </c>
      <c r="M30" s="249">
        <f t="shared" si="3"/>
        <v>246000</v>
      </c>
      <c r="N30" s="249">
        <f t="shared" si="3"/>
        <v>218000</v>
      </c>
      <c r="O30" s="249">
        <f t="shared" si="3"/>
        <v>3541000</v>
      </c>
      <c r="P30" s="171"/>
    </row>
    <row r="31" spans="1:16" ht="15">
      <c r="A31" s="165" t="s">
        <v>58</v>
      </c>
      <c r="B31" s="248" t="s">
        <v>59</v>
      </c>
      <c r="C31" s="249">
        <v>25000</v>
      </c>
      <c r="D31" s="249">
        <v>25000</v>
      </c>
      <c r="E31" s="249">
        <v>25000</v>
      </c>
      <c r="F31" s="249">
        <v>25000</v>
      </c>
      <c r="G31" s="249">
        <v>25000</v>
      </c>
      <c r="H31" s="249">
        <v>25000</v>
      </c>
      <c r="I31" s="249">
        <v>25000</v>
      </c>
      <c r="J31" s="249">
        <v>25000</v>
      </c>
      <c r="K31" s="249">
        <v>25000</v>
      </c>
      <c r="L31" s="249">
        <v>25000</v>
      </c>
      <c r="M31" s="249">
        <v>25000</v>
      </c>
      <c r="N31" s="249">
        <v>33000</v>
      </c>
      <c r="O31" s="249">
        <f>SUM(C31:N31)</f>
        <v>308000</v>
      </c>
      <c r="P31" s="171"/>
    </row>
    <row r="32" spans="1:16" ht="15">
      <c r="A32" s="165" t="s">
        <v>60</v>
      </c>
      <c r="B32" s="248" t="s">
        <v>61</v>
      </c>
      <c r="C32" s="249">
        <v>60000</v>
      </c>
      <c r="D32" s="249">
        <v>50000</v>
      </c>
      <c r="E32" s="249">
        <v>50000</v>
      </c>
      <c r="F32" s="249">
        <v>50000</v>
      </c>
      <c r="G32" s="249">
        <v>61000</v>
      </c>
      <c r="H32" s="249">
        <v>57000</v>
      </c>
      <c r="I32" s="249">
        <v>61000</v>
      </c>
      <c r="J32" s="249">
        <v>52000</v>
      </c>
      <c r="K32" s="249">
        <v>68000</v>
      </c>
      <c r="L32" s="249">
        <v>63000</v>
      </c>
      <c r="M32" s="249">
        <v>61000</v>
      </c>
      <c r="N32" s="249">
        <v>67000</v>
      </c>
      <c r="O32" s="249">
        <f>SUM(C32:N32)</f>
        <v>700000</v>
      </c>
      <c r="P32" s="171"/>
    </row>
    <row r="33" spans="1:16" ht="15">
      <c r="A33" s="205" t="s">
        <v>352</v>
      </c>
      <c r="B33" s="282" t="s">
        <v>62</v>
      </c>
      <c r="C33" s="249">
        <f>SUM(C31:C32)</f>
        <v>85000</v>
      </c>
      <c r="D33" s="249">
        <f aca="true" t="shared" si="4" ref="D33:O33">SUM(D31:D32)</f>
        <v>75000</v>
      </c>
      <c r="E33" s="249">
        <f t="shared" si="4"/>
        <v>75000</v>
      </c>
      <c r="F33" s="249">
        <f t="shared" si="4"/>
        <v>75000</v>
      </c>
      <c r="G33" s="249">
        <f t="shared" si="4"/>
        <v>86000</v>
      </c>
      <c r="H33" s="249">
        <f t="shared" si="4"/>
        <v>82000</v>
      </c>
      <c r="I33" s="249">
        <f t="shared" si="4"/>
        <v>86000</v>
      </c>
      <c r="J33" s="249">
        <f t="shared" si="4"/>
        <v>77000</v>
      </c>
      <c r="K33" s="249">
        <f t="shared" si="4"/>
        <v>93000</v>
      </c>
      <c r="L33" s="249">
        <f t="shared" si="4"/>
        <v>88000</v>
      </c>
      <c r="M33" s="249">
        <f t="shared" si="4"/>
        <v>86000</v>
      </c>
      <c r="N33" s="249">
        <f t="shared" si="4"/>
        <v>100000</v>
      </c>
      <c r="O33" s="249">
        <f t="shared" si="4"/>
        <v>1008000</v>
      </c>
      <c r="P33" s="171"/>
    </row>
    <row r="34" spans="1:16" ht="15">
      <c r="A34" s="165" t="s">
        <v>63</v>
      </c>
      <c r="B34" s="248" t="s">
        <v>64</v>
      </c>
      <c r="C34" s="249">
        <v>540000</v>
      </c>
      <c r="D34" s="249">
        <v>540000</v>
      </c>
      <c r="E34" s="249">
        <v>580000</v>
      </c>
      <c r="F34" s="249">
        <v>570000</v>
      </c>
      <c r="G34" s="249">
        <v>650000</v>
      </c>
      <c r="H34" s="249">
        <v>450000</v>
      </c>
      <c r="I34" s="249">
        <v>645000</v>
      </c>
      <c r="J34" s="249">
        <v>82000</v>
      </c>
      <c r="K34" s="249">
        <v>594000</v>
      </c>
      <c r="L34" s="249">
        <v>695000</v>
      </c>
      <c r="M34" s="249">
        <v>512000</v>
      </c>
      <c r="N34" s="249">
        <v>600000</v>
      </c>
      <c r="O34" s="249">
        <f>SUM(C34:N34)</f>
        <v>6458000</v>
      </c>
      <c r="P34" s="171"/>
    </row>
    <row r="35" spans="1:16" ht="15">
      <c r="A35" s="165" t="s">
        <v>65</v>
      </c>
      <c r="B35" s="248" t="s">
        <v>66</v>
      </c>
      <c r="C35" s="249">
        <v>1567000</v>
      </c>
      <c r="D35" s="249">
        <v>1485000</v>
      </c>
      <c r="E35" s="249">
        <v>1611000</v>
      </c>
      <c r="F35" s="249">
        <v>1298000</v>
      </c>
      <c r="G35" s="249">
        <v>1750000</v>
      </c>
      <c r="H35" s="249">
        <v>1596000</v>
      </c>
      <c r="I35" s="249">
        <v>596000</v>
      </c>
      <c r="J35" s="249">
        <v>895000</v>
      </c>
      <c r="K35" s="249">
        <v>1650000</v>
      </c>
      <c r="L35" s="249">
        <v>1590000</v>
      </c>
      <c r="M35" s="249">
        <v>1574000</v>
      </c>
      <c r="N35" s="249">
        <v>1625000</v>
      </c>
      <c r="O35" s="249">
        <f>SUM(C35:N35)</f>
        <v>17237000</v>
      </c>
      <c r="P35" s="171"/>
    </row>
    <row r="36" spans="1:16" ht="15">
      <c r="A36" s="165" t="s">
        <v>323</v>
      </c>
      <c r="B36" s="248" t="s">
        <v>67</v>
      </c>
      <c r="C36" s="249">
        <v>320000</v>
      </c>
      <c r="D36" s="249">
        <v>320000</v>
      </c>
      <c r="E36" s="249">
        <v>320000</v>
      </c>
      <c r="F36" s="249">
        <v>320000</v>
      </c>
      <c r="G36" s="249">
        <v>320000</v>
      </c>
      <c r="H36" s="249">
        <v>320000</v>
      </c>
      <c r="I36" s="249">
        <v>320000</v>
      </c>
      <c r="J36" s="249">
        <v>320000</v>
      </c>
      <c r="K36" s="249">
        <v>320000</v>
      </c>
      <c r="L36" s="249">
        <v>320000</v>
      </c>
      <c r="M36" s="249">
        <v>320000</v>
      </c>
      <c r="N36" s="249">
        <v>280000</v>
      </c>
      <c r="O36" s="249">
        <f>SUM(C36:N36)</f>
        <v>3800000</v>
      </c>
      <c r="P36" s="171"/>
    </row>
    <row r="37" spans="1:16" ht="15">
      <c r="A37" s="165" t="s">
        <v>68</v>
      </c>
      <c r="B37" s="248" t="s">
        <v>69</v>
      </c>
      <c r="C37" s="249">
        <v>200000</v>
      </c>
      <c r="D37" s="249">
        <v>400000</v>
      </c>
      <c r="E37" s="249">
        <v>894000</v>
      </c>
      <c r="F37" s="249">
        <v>960000</v>
      </c>
      <c r="G37" s="249">
        <v>1060000</v>
      </c>
      <c r="H37" s="249">
        <v>770000</v>
      </c>
      <c r="I37" s="249">
        <v>520000</v>
      </c>
      <c r="J37" s="249">
        <v>2200000</v>
      </c>
      <c r="K37" s="249">
        <v>1500000</v>
      </c>
      <c r="L37" s="249">
        <v>950000</v>
      </c>
      <c r="M37" s="249">
        <v>2050000</v>
      </c>
      <c r="N37" s="249">
        <v>1496000</v>
      </c>
      <c r="O37" s="249">
        <f>SUM(C37:N37)</f>
        <v>13000000</v>
      </c>
      <c r="P37" s="171"/>
    </row>
    <row r="38" spans="1:16" ht="15">
      <c r="A38" s="283" t="s">
        <v>324</v>
      </c>
      <c r="B38" s="248" t="s">
        <v>70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171"/>
    </row>
    <row r="39" spans="1:16" ht="15">
      <c r="A39" s="164" t="s">
        <v>71</v>
      </c>
      <c r="B39" s="248" t="s">
        <v>72</v>
      </c>
      <c r="C39" s="249">
        <v>2000000</v>
      </c>
      <c r="D39" s="249">
        <v>250000</v>
      </c>
      <c r="E39" s="249">
        <v>175000</v>
      </c>
      <c r="F39" s="249">
        <v>520000</v>
      </c>
      <c r="G39" s="249">
        <v>568000</v>
      </c>
      <c r="H39" s="249">
        <v>602000</v>
      </c>
      <c r="I39" s="249">
        <v>310000</v>
      </c>
      <c r="J39" s="249">
        <v>1458000</v>
      </c>
      <c r="K39" s="249">
        <v>157000</v>
      </c>
      <c r="L39" s="249">
        <v>157000</v>
      </c>
      <c r="M39" s="249">
        <v>413000</v>
      </c>
      <c r="N39" s="249">
        <v>900000</v>
      </c>
      <c r="O39" s="249">
        <f>SUM(C39:N39)</f>
        <v>7510000</v>
      </c>
      <c r="P39" s="171"/>
    </row>
    <row r="40" spans="1:16" ht="15">
      <c r="A40" s="165" t="s">
        <v>325</v>
      </c>
      <c r="B40" s="248" t="s">
        <v>73</v>
      </c>
      <c r="C40" s="249">
        <v>1350000</v>
      </c>
      <c r="D40" s="249">
        <v>1915000</v>
      </c>
      <c r="E40" s="249">
        <v>1200000</v>
      </c>
      <c r="F40" s="249">
        <v>1050000</v>
      </c>
      <c r="G40" s="249">
        <v>890000</v>
      </c>
      <c r="H40" s="249">
        <v>1000000</v>
      </c>
      <c r="I40" s="249">
        <v>800000</v>
      </c>
      <c r="J40" s="249">
        <v>1860000</v>
      </c>
      <c r="K40" s="249">
        <v>1200000</v>
      </c>
      <c r="L40" s="249">
        <v>1931000</v>
      </c>
      <c r="M40" s="249">
        <v>1500000</v>
      </c>
      <c r="N40" s="249">
        <v>1476000</v>
      </c>
      <c r="O40" s="249">
        <f>SUM(C40:N40)</f>
        <v>16172000</v>
      </c>
      <c r="P40" s="171"/>
    </row>
    <row r="41" spans="1:16" ht="15">
      <c r="A41" s="205" t="s">
        <v>303</v>
      </c>
      <c r="B41" s="282" t="s">
        <v>74</v>
      </c>
      <c r="C41" s="249">
        <f>SUM(C34:C40)</f>
        <v>5977000</v>
      </c>
      <c r="D41" s="249">
        <f aca="true" t="shared" si="5" ref="D41:O41">SUM(D34:D40)</f>
        <v>4910000</v>
      </c>
      <c r="E41" s="249">
        <f t="shared" si="5"/>
        <v>4780000</v>
      </c>
      <c r="F41" s="249">
        <f t="shared" si="5"/>
        <v>4718000</v>
      </c>
      <c r="G41" s="249">
        <f t="shared" si="5"/>
        <v>5238000</v>
      </c>
      <c r="H41" s="249">
        <f t="shared" si="5"/>
        <v>4738000</v>
      </c>
      <c r="I41" s="249">
        <f t="shared" si="5"/>
        <v>3191000</v>
      </c>
      <c r="J41" s="249">
        <f t="shared" si="5"/>
        <v>6815000</v>
      </c>
      <c r="K41" s="249">
        <f t="shared" si="5"/>
        <v>5421000</v>
      </c>
      <c r="L41" s="249">
        <f t="shared" si="5"/>
        <v>5643000</v>
      </c>
      <c r="M41" s="249">
        <f t="shared" si="5"/>
        <v>6369000</v>
      </c>
      <c r="N41" s="249">
        <f t="shared" si="5"/>
        <v>6377000</v>
      </c>
      <c r="O41" s="249">
        <f t="shared" si="5"/>
        <v>64177000</v>
      </c>
      <c r="P41" s="171"/>
    </row>
    <row r="42" spans="1:16" ht="15">
      <c r="A42" s="165" t="s">
        <v>75</v>
      </c>
      <c r="B42" s="248" t="s">
        <v>76</v>
      </c>
      <c r="C42" s="249">
        <v>5000</v>
      </c>
      <c r="D42" s="249"/>
      <c r="E42" s="249">
        <v>5000</v>
      </c>
      <c r="F42" s="249"/>
      <c r="G42" s="249"/>
      <c r="H42" s="249"/>
      <c r="I42" s="249"/>
      <c r="J42" s="249">
        <v>5000</v>
      </c>
      <c r="K42" s="249"/>
      <c r="L42" s="249"/>
      <c r="M42" s="249"/>
      <c r="N42" s="249"/>
      <c r="O42" s="249">
        <f>SUM(C42:N42)</f>
        <v>15000</v>
      </c>
      <c r="P42" s="171"/>
    </row>
    <row r="43" spans="1:16" ht="15">
      <c r="A43" s="165" t="s">
        <v>77</v>
      </c>
      <c r="B43" s="248" t="s">
        <v>78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171"/>
    </row>
    <row r="44" spans="1:16" ht="15">
      <c r="A44" s="205" t="s">
        <v>304</v>
      </c>
      <c r="B44" s="282" t="s">
        <v>79</v>
      </c>
      <c r="C44" s="249">
        <f>SUM(C42:C43)</f>
        <v>5000</v>
      </c>
      <c r="D44" s="249">
        <f aca="true" t="shared" si="6" ref="D44:O44">SUM(D42:D43)</f>
        <v>0</v>
      </c>
      <c r="E44" s="249">
        <f t="shared" si="6"/>
        <v>5000</v>
      </c>
      <c r="F44" s="249">
        <f t="shared" si="6"/>
        <v>0</v>
      </c>
      <c r="G44" s="249">
        <f t="shared" si="6"/>
        <v>0</v>
      </c>
      <c r="H44" s="249">
        <f t="shared" si="6"/>
        <v>0</v>
      </c>
      <c r="I44" s="249">
        <f t="shared" si="6"/>
        <v>0</v>
      </c>
      <c r="J44" s="249">
        <f t="shared" si="6"/>
        <v>5000</v>
      </c>
      <c r="K44" s="249">
        <f t="shared" si="6"/>
        <v>0</v>
      </c>
      <c r="L44" s="249">
        <f t="shared" si="6"/>
        <v>0</v>
      </c>
      <c r="M44" s="249">
        <f t="shared" si="6"/>
        <v>0</v>
      </c>
      <c r="N44" s="249">
        <f t="shared" si="6"/>
        <v>0</v>
      </c>
      <c r="O44" s="249">
        <f t="shared" si="6"/>
        <v>15000</v>
      </c>
      <c r="P44" s="171"/>
    </row>
    <row r="45" spans="1:16" ht="15">
      <c r="A45" s="165" t="s">
        <v>80</v>
      </c>
      <c r="B45" s="248" t="s">
        <v>81</v>
      </c>
      <c r="C45" s="249">
        <v>1576000</v>
      </c>
      <c r="D45" s="249">
        <v>1318000</v>
      </c>
      <c r="E45" s="249">
        <v>1255000</v>
      </c>
      <c r="F45" s="249">
        <v>1271000</v>
      </c>
      <c r="G45" s="249">
        <v>1197000</v>
      </c>
      <c r="H45" s="249">
        <v>1280000</v>
      </c>
      <c r="I45" s="249">
        <v>846000</v>
      </c>
      <c r="J45" s="249">
        <v>1287000</v>
      </c>
      <c r="K45" s="249">
        <v>1499000</v>
      </c>
      <c r="L45" s="249">
        <v>1585000</v>
      </c>
      <c r="M45" s="249">
        <v>1640000</v>
      </c>
      <c r="N45" s="249">
        <v>1708000</v>
      </c>
      <c r="O45" s="249">
        <f>SUM(C45:N45)</f>
        <v>16462000</v>
      </c>
      <c r="P45" s="171"/>
    </row>
    <row r="46" spans="1:16" ht="15">
      <c r="A46" s="165" t="s">
        <v>82</v>
      </c>
      <c r="B46" s="248" t="s">
        <v>83</v>
      </c>
      <c r="C46" s="249">
        <v>3066000</v>
      </c>
      <c r="D46" s="249">
        <v>3500000</v>
      </c>
      <c r="E46" s="249">
        <v>800000</v>
      </c>
      <c r="F46" s="249">
        <v>400000</v>
      </c>
      <c r="G46" s="249"/>
      <c r="H46" s="249"/>
      <c r="I46" s="249">
        <v>480000</v>
      </c>
      <c r="J46" s="249">
        <v>1210000</v>
      </c>
      <c r="K46" s="249">
        <v>600000</v>
      </c>
      <c r="L46" s="249">
        <v>210000</v>
      </c>
      <c r="M46" s="249">
        <v>800000</v>
      </c>
      <c r="N46" s="249">
        <v>934000</v>
      </c>
      <c r="O46" s="249">
        <f>SUM(C46:N46)</f>
        <v>12000000</v>
      </c>
      <c r="P46" s="171"/>
    </row>
    <row r="47" spans="1:16" ht="15">
      <c r="A47" s="165" t="s">
        <v>326</v>
      </c>
      <c r="B47" s="248" t="s">
        <v>84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171"/>
    </row>
    <row r="48" spans="1:16" ht="15">
      <c r="A48" s="165" t="s">
        <v>327</v>
      </c>
      <c r="B48" s="248" t="s">
        <v>85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171"/>
    </row>
    <row r="49" spans="1:16" ht="15">
      <c r="A49" s="165" t="s">
        <v>86</v>
      </c>
      <c r="B49" s="248" t="s">
        <v>87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171"/>
    </row>
    <row r="50" spans="1:16" ht="15">
      <c r="A50" s="205" t="s">
        <v>305</v>
      </c>
      <c r="B50" s="282" t="s">
        <v>88</v>
      </c>
      <c r="C50" s="249">
        <f aca="true" t="shared" si="7" ref="C50:O50">SUM(C45:C49)</f>
        <v>4642000</v>
      </c>
      <c r="D50" s="249">
        <f t="shared" si="7"/>
        <v>4818000</v>
      </c>
      <c r="E50" s="249">
        <f t="shared" si="7"/>
        <v>2055000</v>
      </c>
      <c r="F50" s="249">
        <f t="shared" si="7"/>
        <v>1671000</v>
      </c>
      <c r="G50" s="249">
        <f t="shared" si="7"/>
        <v>1197000</v>
      </c>
      <c r="H50" s="249">
        <f t="shared" si="7"/>
        <v>1280000</v>
      </c>
      <c r="I50" s="249">
        <f t="shared" si="7"/>
        <v>1326000</v>
      </c>
      <c r="J50" s="249">
        <f t="shared" si="7"/>
        <v>2497000</v>
      </c>
      <c r="K50" s="249">
        <f t="shared" si="7"/>
        <v>2099000</v>
      </c>
      <c r="L50" s="249">
        <f t="shared" si="7"/>
        <v>1795000</v>
      </c>
      <c r="M50" s="249">
        <f t="shared" si="7"/>
        <v>2440000</v>
      </c>
      <c r="N50" s="249">
        <f t="shared" si="7"/>
        <v>2642000</v>
      </c>
      <c r="O50" s="249">
        <f t="shared" si="7"/>
        <v>28462000</v>
      </c>
      <c r="P50" s="171"/>
    </row>
    <row r="51" spans="1:16" ht="15">
      <c r="A51" s="210" t="s">
        <v>306</v>
      </c>
      <c r="B51" s="251" t="s">
        <v>89</v>
      </c>
      <c r="C51" s="249">
        <f aca="true" t="shared" si="8" ref="C51:O51">SUM(C30,C33,C41,C44,C50)</f>
        <v>10941000</v>
      </c>
      <c r="D51" s="249">
        <f t="shared" si="8"/>
        <v>10071000</v>
      </c>
      <c r="E51" s="249">
        <f t="shared" si="8"/>
        <v>7152000</v>
      </c>
      <c r="F51" s="249">
        <f t="shared" si="8"/>
        <v>6824000</v>
      </c>
      <c r="G51" s="249">
        <f t="shared" si="8"/>
        <v>6782000</v>
      </c>
      <c r="H51" s="249">
        <f t="shared" si="8"/>
        <v>6390000</v>
      </c>
      <c r="I51" s="249">
        <f t="shared" si="8"/>
        <v>4830000</v>
      </c>
      <c r="J51" s="249">
        <f t="shared" si="8"/>
        <v>9675000</v>
      </c>
      <c r="K51" s="249">
        <f t="shared" si="8"/>
        <v>8023000</v>
      </c>
      <c r="L51" s="249">
        <f t="shared" si="8"/>
        <v>8037000</v>
      </c>
      <c r="M51" s="249">
        <f t="shared" si="8"/>
        <v>9141000</v>
      </c>
      <c r="N51" s="249">
        <f t="shared" si="8"/>
        <v>9337000</v>
      </c>
      <c r="O51" s="249">
        <f t="shared" si="8"/>
        <v>97203000</v>
      </c>
      <c r="P51" s="171"/>
    </row>
    <row r="52" spans="1:16" ht="15">
      <c r="A52" s="163" t="s">
        <v>90</v>
      </c>
      <c r="B52" s="248" t="s">
        <v>91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171"/>
    </row>
    <row r="53" spans="1:16" ht="15">
      <c r="A53" s="163" t="s">
        <v>307</v>
      </c>
      <c r="B53" s="248" t="s">
        <v>92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171"/>
    </row>
    <row r="54" spans="1:16" ht="15">
      <c r="A54" s="241" t="s">
        <v>328</v>
      </c>
      <c r="B54" s="248" t="s">
        <v>93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171"/>
    </row>
    <row r="55" spans="1:16" ht="15">
      <c r="A55" s="241" t="s">
        <v>329</v>
      </c>
      <c r="B55" s="248" t="s">
        <v>94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171"/>
    </row>
    <row r="56" spans="1:16" ht="15">
      <c r="A56" s="241" t="s">
        <v>330</v>
      </c>
      <c r="B56" s="248" t="s">
        <v>95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171"/>
    </row>
    <row r="57" spans="1:16" ht="15">
      <c r="A57" s="163" t="s">
        <v>331</v>
      </c>
      <c r="B57" s="248" t="s">
        <v>96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171"/>
    </row>
    <row r="58" spans="1:16" ht="15">
      <c r="A58" s="163" t="s">
        <v>332</v>
      </c>
      <c r="B58" s="248" t="s">
        <v>97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171"/>
    </row>
    <row r="59" spans="1:16" ht="15">
      <c r="A59" s="163" t="s">
        <v>333</v>
      </c>
      <c r="B59" s="248" t="s">
        <v>98</v>
      </c>
      <c r="C59" s="249">
        <v>90000</v>
      </c>
      <c r="D59" s="249">
        <v>100000</v>
      </c>
      <c r="E59" s="249">
        <v>700000</v>
      </c>
      <c r="F59" s="249">
        <v>200000</v>
      </c>
      <c r="G59" s="249">
        <v>200000</v>
      </c>
      <c r="H59" s="249">
        <v>200000</v>
      </c>
      <c r="I59" s="249">
        <v>700000</v>
      </c>
      <c r="J59" s="249">
        <v>1200000</v>
      </c>
      <c r="K59" s="249">
        <v>80000</v>
      </c>
      <c r="L59" s="249">
        <v>1000000</v>
      </c>
      <c r="M59" s="249">
        <v>150000</v>
      </c>
      <c r="N59" s="249">
        <v>380000</v>
      </c>
      <c r="O59" s="249">
        <f>SUM(C59:N59)</f>
        <v>5000000</v>
      </c>
      <c r="P59" s="171"/>
    </row>
    <row r="60" spans="1:16" ht="15">
      <c r="A60" s="221" t="s">
        <v>308</v>
      </c>
      <c r="B60" s="251" t="s">
        <v>99</v>
      </c>
      <c r="C60" s="249">
        <f aca="true" t="shared" si="9" ref="C60:O60">SUM(C52:C59)</f>
        <v>90000</v>
      </c>
      <c r="D60" s="249">
        <f t="shared" si="9"/>
        <v>100000</v>
      </c>
      <c r="E60" s="249">
        <f t="shared" si="9"/>
        <v>700000</v>
      </c>
      <c r="F60" s="249">
        <f t="shared" si="9"/>
        <v>200000</v>
      </c>
      <c r="G60" s="249">
        <f t="shared" si="9"/>
        <v>200000</v>
      </c>
      <c r="H60" s="249">
        <f t="shared" si="9"/>
        <v>200000</v>
      </c>
      <c r="I60" s="249">
        <f t="shared" si="9"/>
        <v>700000</v>
      </c>
      <c r="J60" s="249">
        <f t="shared" si="9"/>
        <v>1200000</v>
      </c>
      <c r="K60" s="249">
        <f t="shared" si="9"/>
        <v>80000</v>
      </c>
      <c r="L60" s="249">
        <f t="shared" si="9"/>
        <v>1000000</v>
      </c>
      <c r="M60" s="249">
        <f t="shared" si="9"/>
        <v>150000</v>
      </c>
      <c r="N60" s="249">
        <f t="shared" si="9"/>
        <v>380000</v>
      </c>
      <c r="O60" s="249">
        <f t="shared" si="9"/>
        <v>5000000</v>
      </c>
      <c r="P60" s="171"/>
    </row>
    <row r="61" spans="1:16" ht="15">
      <c r="A61" s="203" t="s">
        <v>334</v>
      </c>
      <c r="B61" s="248" t="s">
        <v>100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N61" s="249"/>
      <c r="O61" s="249"/>
      <c r="P61" s="171"/>
    </row>
    <row r="62" spans="1:16" ht="15">
      <c r="A62" s="203" t="s">
        <v>101</v>
      </c>
      <c r="B62" s="248" t="s">
        <v>102</v>
      </c>
      <c r="C62" s="249">
        <v>7783148</v>
      </c>
      <c r="D62" s="249">
        <v>4556023</v>
      </c>
      <c r="E62" s="249">
        <v>4556023</v>
      </c>
      <c r="F62" s="249">
        <v>4556023</v>
      </c>
      <c r="G62" s="249">
        <v>4556023</v>
      </c>
      <c r="H62" s="249">
        <v>4556023</v>
      </c>
      <c r="I62" s="249">
        <v>4556023</v>
      </c>
      <c r="J62" s="249">
        <v>4556023</v>
      </c>
      <c r="K62" s="249">
        <v>4556023</v>
      </c>
      <c r="L62" s="249">
        <v>4556023</v>
      </c>
      <c r="M62" s="249">
        <v>4556023</v>
      </c>
      <c r="N62" s="249">
        <v>4556023</v>
      </c>
      <c r="O62" s="249">
        <f>SUM(C62:N62)</f>
        <v>57899401</v>
      </c>
      <c r="P62" s="171"/>
    </row>
    <row r="63" spans="1:16" ht="15">
      <c r="A63" s="203" t="s">
        <v>103</v>
      </c>
      <c r="B63" s="248" t="s">
        <v>104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171"/>
    </row>
    <row r="64" spans="1:16" ht="15">
      <c r="A64" s="203" t="s">
        <v>309</v>
      </c>
      <c r="B64" s="248" t="s">
        <v>105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71"/>
    </row>
    <row r="65" spans="1:16" ht="15">
      <c r="A65" s="203" t="s">
        <v>335</v>
      </c>
      <c r="B65" s="248" t="s">
        <v>106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71"/>
    </row>
    <row r="66" spans="1:16" ht="15">
      <c r="A66" s="203" t="s">
        <v>310</v>
      </c>
      <c r="B66" s="248" t="s">
        <v>107</v>
      </c>
      <c r="C66" s="249">
        <v>1034000</v>
      </c>
      <c r="D66" s="249">
        <v>156000</v>
      </c>
      <c r="E66" s="249">
        <v>400000</v>
      </c>
      <c r="F66" s="249">
        <v>95000</v>
      </c>
      <c r="G66" s="249">
        <v>66576</v>
      </c>
      <c r="H66" s="249">
        <v>1000000</v>
      </c>
      <c r="I66" s="249">
        <v>400000</v>
      </c>
      <c r="J66" s="249">
        <v>800000</v>
      </c>
      <c r="K66" s="249">
        <v>235000</v>
      </c>
      <c r="L66" s="249">
        <v>3000000</v>
      </c>
      <c r="M66" s="249">
        <v>80000</v>
      </c>
      <c r="N66" s="249">
        <v>1500000</v>
      </c>
      <c r="O66" s="249">
        <f>SUM(C66:N66)</f>
        <v>8766576</v>
      </c>
      <c r="P66" s="171"/>
    </row>
    <row r="67" spans="1:16" ht="15">
      <c r="A67" s="203" t="s">
        <v>336</v>
      </c>
      <c r="B67" s="248" t="s">
        <v>108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171"/>
    </row>
    <row r="68" spans="1:16" ht="15">
      <c r="A68" s="203" t="s">
        <v>337</v>
      </c>
      <c r="B68" s="248" t="s">
        <v>109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171"/>
    </row>
    <row r="69" spans="1:16" ht="15">
      <c r="A69" s="203" t="s">
        <v>110</v>
      </c>
      <c r="B69" s="248" t="s">
        <v>111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171"/>
    </row>
    <row r="70" spans="1:16" ht="15">
      <c r="A70" s="200" t="s">
        <v>112</v>
      </c>
      <c r="B70" s="248" t="s">
        <v>113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171"/>
    </row>
    <row r="71" spans="1:16" ht="15">
      <c r="A71" s="203" t="s">
        <v>338</v>
      </c>
      <c r="B71" s="248" t="s">
        <v>114</v>
      </c>
      <c r="C71" s="249"/>
      <c r="D71" s="249">
        <v>175000</v>
      </c>
      <c r="E71" s="249">
        <v>1400000</v>
      </c>
      <c r="F71" s="249">
        <v>3900000</v>
      </c>
      <c r="G71" s="249">
        <v>210000</v>
      </c>
      <c r="H71" s="249">
        <v>600000</v>
      </c>
      <c r="I71" s="249">
        <v>600000</v>
      </c>
      <c r="J71" s="249">
        <v>300000</v>
      </c>
      <c r="K71" s="249">
        <v>2000000</v>
      </c>
      <c r="L71" s="249">
        <v>1500000</v>
      </c>
      <c r="M71" s="249">
        <v>450000</v>
      </c>
      <c r="N71" s="249">
        <v>1865000</v>
      </c>
      <c r="O71" s="249">
        <f>SUM(C71:N71)</f>
        <v>13000000</v>
      </c>
      <c r="P71" s="171"/>
    </row>
    <row r="72" spans="1:16" ht="15">
      <c r="A72" s="200" t="s">
        <v>443</v>
      </c>
      <c r="B72" s="248" t="s">
        <v>115</v>
      </c>
      <c r="C72" s="249">
        <v>5899968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>
        <f>SUM(C72:N72)</f>
        <v>5899968</v>
      </c>
      <c r="P72" s="171"/>
    </row>
    <row r="73" spans="1:16" ht="15">
      <c r="A73" s="200" t="s">
        <v>444</v>
      </c>
      <c r="B73" s="248" t="s">
        <v>115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171"/>
    </row>
    <row r="74" spans="1:16" ht="15">
      <c r="A74" s="221" t="s">
        <v>311</v>
      </c>
      <c r="B74" s="251" t="s">
        <v>116</v>
      </c>
      <c r="C74" s="249">
        <f aca="true" t="shared" si="10" ref="C74:O74">SUM(C61:C73)</f>
        <v>14717116</v>
      </c>
      <c r="D74" s="249">
        <f t="shared" si="10"/>
        <v>4887023</v>
      </c>
      <c r="E74" s="249">
        <f t="shared" si="10"/>
        <v>6356023</v>
      </c>
      <c r="F74" s="249">
        <f t="shared" si="10"/>
        <v>8551023</v>
      </c>
      <c r="G74" s="249">
        <f t="shared" si="10"/>
        <v>4832599</v>
      </c>
      <c r="H74" s="249">
        <f t="shared" si="10"/>
        <v>6156023</v>
      </c>
      <c r="I74" s="249">
        <f t="shared" si="10"/>
        <v>5556023</v>
      </c>
      <c r="J74" s="249">
        <f t="shared" si="10"/>
        <v>5656023</v>
      </c>
      <c r="K74" s="249">
        <f t="shared" si="10"/>
        <v>6791023</v>
      </c>
      <c r="L74" s="249">
        <f t="shared" si="10"/>
        <v>9056023</v>
      </c>
      <c r="M74" s="249">
        <f>SUM(M62:M73)</f>
        <v>5086023</v>
      </c>
      <c r="N74" s="249">
        <f t="shared" si="10"/>
        <v>7921023</v>
      </c>
      <c r="O74" s="249">
        <f t="shared" si="10"/>
        <v>85565945</v>
      </c>
      <c r="P74" s="171"/>
    </row>
    <row r="75" spans="1:16" ht="15.75">
      <c r="A75" s="252" t="s">
        <v>796</v>
      </c>
      <c r="B75" s="251"/>
      <c r="C75" s="249">
        <f aca="true" t="shared" si="11" ref="C75:O75">SUM(C25,C26,C51,C60,C74)</f>
        <v>27988116</v>
      </c>
      <c r="D75" s="249">
        <f t="shared" si="11"/>
        <v>17472023</v>
      </c>
      <c r="E75" s="249">
        <f t="shared" si="11"/>
        <v>16397023</v>
      </c>
      <c r="F75" s="249">
        <f t="shared" si="11"/>
        <v>18323023</v>
      </c>
      <c r="G75" s="249">
        <f t="shared" si="11"/>
        <v>13972599</v>
      </c>
      <c r="H75" s="249">
        <f t="shared" si="11"/>
        <v>16299023</v>
      </c>
      <c r="I75" s="249">
        <f t="shared" si="11"/>
        <v>13792023</v>
      </c>
      <c r="J75" s="249">
        <f t="shared" si="11"/>
        <v>18982023</v>
      </c>
      <c r="K75" s="249">
        <f t="shared" si="11"/>
        <v>17407023</v>
      </c>
      <c r="L75" s="249">
        <f t="shared" si="11"/>
        <v>20775023</v>
      </c>
      <c r="M75" s="249">
        <f t="shared" si="11"/>
        <v>17893023</v>
      </c>
      <c r="N75" s="249">
        <f t="shared" si="11"/>
        <v>21660023</v>
      </c>
      <c r="O75" s="249">
        <f t="shared" si="11"/>
        <v>220960945</v>
      </c>
      <c r="P75" s="171"/>
    </row>
    <row r="76" spans="1:16" ht="15">
      <c r="A76" s="254" t="s">
        <v>117</v>
      </c>
      <c r="B76" s="248" t="s">
        <v>118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171"/>
    </row>
    <row r="77" spans="1:16" ht="15">
      <c r="A77" s="254" t="s">
        <v>339</v>
      </c>
      <c r="B77" s="248" t="s">
        <v>119</v>
      </c>
      <c r="C77" s="249">
        <v>8900000</v>
      </c>
      <c r="D77" s="249">
        <v>12000000</v>
      </c>
      <c r="E77" s="249">
        <v>35000000</v>
      </c>
      <c r="F77" s="249">
        <v>20000000</v>
      </c>
      <c r="G77" s="249">
        <v>5400000</v>
      </c>
      <c r="H77" s="249">
        <v>19000000</v>
      </c>
      <c r="I77" s="249">
        <v>3200000</v>
      </c>
      <c r="J77" s="249">
        <v>3800000</v>
      </c>
      <c r="K77" s="249">
        <v>4800000</v>
      </c>
      <c r="L77" s="249">
        <v>1900000</v>
      </c>
      <c r="M77" s="249">
        <v>5000000</v>
      </c>
      <c r="N77" s="249">
        <v>4000000</v>
      </c>
      <c r="O77" s="249">
        <f>SUM(C77:N77)</f>
        <v>123000000</v>
      </c>
      <c r="P77" s="171"/>
    </row>
    <row r="78" spans="1:16" ht="15">
      <c r="A78" s="254" t="s">
        <v>120</v>
      </c>
      <c r="B78" s="248" t="s">
        <v>121</v>
      </c>
      <c r="C78" s="249"/>
      <c r="D78" s="249"/>
      <c r="E78" s="249"/>
      <c r="F78" s="249"/>
      <c r="G78" s="249"/>
      <c r="H78" s="249"/>
      <c r="I78" s="249">
        <v>1480000</v>
      </c>
      <c r="J78" s="249">
        <v>1000000</v>
      </c>
      <c r="K78" s="249"/>
      <c r="L78" s="249"/>
      <c r="M78" s="249"/>
      <c r="N78" s="249"/>
      <c r="O78" s="249">
        <f>SUM(C78:N78)</f>
        <v>2480000</v>
      </c>
      <c r="P78" s="171"/>
    </row>
    <row r="79" spans="1:16" ht="15">
      <c r="A79" s="254" t="s">
        <v>122</v>
      </c>
      <c r="B79" s="248" t="s">
        <v>123</v>
      </c>
      <c r="C79" s="249"/>
      <c r="D79" s="249">
        <v>100000</v>
      </c>
      <c r="E79" s="249">
        <v>740000</v>
      </c>
      <c r="F79" s="249">
        <v>310000</v>
      </c>
      <c r="G79" s="249">
        <v>45000</v>
      </c>
      <c r="H79" s="249">
        <v>125000</v>
      </c>
      <c r="I79" s="249">
        <v>564000</v>
      </c>
      <c r="J79" s="249">
        <v>230000</v>
      </c>
      <c r="K79" s="249">
        <v>105000</v>
      </c>
      <c r="L79" s="249">
        <v>45000</v>
      </c>
      <c r="M79" s="249">
        <v>120000</v>
      </c>
      <c r="N79" s="249">
        <v>354000</v>
      </c>
      <c r="O79" s="249">
        <f>SUM(C79:N79)</f>
        <v>2738000</v>
      </c>
      <c r="P79" s="171"/>
    </row>
    <row r="80" spans="1:16" ht="15">
      <c r="A80" s="164" t="s">
        <v>124</v>
      </c>
      <c r="B80" s="248" t="s">
        <v>125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>
        <f>SUM(C80:N80)</f>
        <v>0</v>
      </c>
      <c r="P80" s="171"/>
    </row>
    <row r="81" spans="1:16" ht="15">
      <c r="A81" s="164" t="s">
        <v>126</v>
      </c>
      <c r="B81" s="248" t="s">
        <v>127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171"/>
    </row>
    <row r="82" spans="1:16" ht="15">
      <c r="A82" s="164" t="s">
        <v>128</v>
      </c>
      <c r="B82" s="248" t="s">
        <v>129</v>
      </c>
      <c r="C82" s="249">
        <v>2183000</v>
      </c>
      <c r="D82" s="249">
        <v>3047000</v>
      </c>
      <c r="E82" s="249">
        <v>6730000</v>
      </c>
      <c r="F82" s="249">
        <v>5263000</v>
      </c>
      <c r="G82" s="249">
        <v>1250000</v>
      </c>
      <c r="H82" s="249">
        <v>4583000</v>
      </c>
      <c r="I82" s="249">
        <v>1195000</v>
      </c>
      <c r="J82" s="249">
        <v>1138000</v>
      </c>
      <c r="K82" s="249">
        <v>1204000</v>
      </c>
      <c r="L82" s="249">
        <v>505000</v>
      </c>
      <c r="M82" s="249">
        <v>1162000</v>
      </c>
      <c r="N82" s="249">
        <v>956000</v>
      </c>
      <c r="O82" s="249">
        <f>SUM(C82:N82)</f>
        <v>29216000</v>
      </c>
      <c r="P82" s="171"/>
    </row>
    <row r="83" spans="1:16" ht="15">
      <c r="A83" s="255" t="s">
        <v>312</v>
      </c>
      <c r="B83" s="251" t="s">
        <v>130</v>
      </c>
      <c r="C83" s="249">
        <f>SUM(C76:C82)</f>
        <v>11083000</v>
      </c>
      <c r="D83" s="249">
        <f aca="true" t="shared" si="12" ref="D83:O83">SUM(D76:D82)</f>
        <v>15147000</v>
      </c>
      <c r="E83" s="249">
        <f t="shared" si="12"/>
        <v>42470000</v>
      </c>
      <c r="F83" s="249">
        <f t="shared" si="12"/>
        <v>25573000</v>
      </c>
      <c r="G83" s="249">
        <f t="shared" si="12"/>
        <v>6695000</v>
      </c>
      <c r="H83" s="249">
        <f t="shared" si="12"/>
        <v>23708000</v>
      </c>
      <c r="I83" s="249">
        <f t="shared" si="12"/>
        <v>6439000</v>
      </c>
      <c r="J83" s="249">
        <f t="shared" si="12"/>
        <v>6168000</v>
      </c>
      <c r="K83" s="249">
        <f t="shared" si="12"/>
        <v>6109000</v>
      </c>
      <c r="L83" s="249">
        <f t="shared" si="12"/>
        <v>2450000</v>
      </c>
      <c r="M83" s="249">
        <f t="shared" si="12"/>
        <v>6282000</v>
      </c>
      <c r="N83" s="249">
        <f t="shared" si="12"/>
        <v>5310000</v>
      </c>
      <c r="O83" s="249">
        <f t="shared" si="12"/>
        <v>157434000</v>
      </c>
      <c r="P83" s="171"/>
    </row>
    <row r="84" spans="1:16" ht="15">
      <c r="A84" s="163" t="s">
        <v>131</v>
      </c>
      <c r="B84" s="248" t="s">
        <v>132</v>
      </c>
      <c r="C84" s="249"/>
      <c r="D84" s="249">
        <v>8000000</v>
      </c>
      <c r="E84" s="249">
        <v>14000000</v>
      </c>
      <c r="F84" s="249">
        <v>150000</v>
      </c>
      <c r="G84" s="249">
        <v>850000</v>
      </c>
      <c r="H84" s="249">
        <v>30000000</v>
      </c>
      <c r="I84" s="249">
        <v>8500000</v>
      </c>
      <c r="J84" s="249">
        <v>3000000</v>
      </c>
      <c r="K84" s="249">
        <v>10000000</v>
      </c>
      <c r="L84" s="249">
        <v>1500000</v>
      </c>
      <c r="M84" s="249">
        <v>1500000</v>
      </c>
      <c r="N84" s="249">
        <v>3637000</v>
      </c>
      <c r="O84" s="249">
        <f>SUM(C84:N84)</f>
        <v>81137000</v>
      </c>
      <c r="P84" s="171"/>
    </row>
    <row r="85" spans="1:16" ht="15">
      <c r="A85" s="163" t="s">
        <v>133</v>
      </c>
      <c r="B85" s="248" t="s">
        <v>134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171"/>
    </row>
    <row r="86" spans="1:16" ht="15">
      <c r="A86" s="163" t="s">
        <v>135</v>
      </c>
      <c r="B86" s="248" t="s">
        <v>136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171"/>
    </row>
    <row r="87" spans="1:16" ht="15">
      <c r="A87" s="163" t="s">
        <v>137</v>
      </c>
      <c r="B87" s="248" t="s">
        <v>138</v>
      </c>
      <c r="C87" s="249"/>
      <c r="D87" s="249">
        <v>2158000</v>
      </c>
      <c r="E87" s="249">
        <v>3780000</v>
      </c>
      <c r="F87" s="249">
        <v>41000</v>
      </c>
      <c r="G87" s="249">
        <v>229000</v>
      </c>
      <c r="H87" s="249">
        <v>8100000</v>
      </c>
      <c r="I87" s="249">
        <v>2295000</v>
      </c>
      <c r="J87" s="249">
        <v>810000</v>
      </c>
      <c r="K87" s="249">
        <v>2700000</v>
      </c>
      <c r="L87" s="249">
        <v>405000</v>
      </c>
      <c r="M87" s="249">
        <v>405000</v>
      </c>
      <c r="N87" s="249">
        <v>982000</v>
      </c>
      <c r="O87" s="249">
        <f>SUM(C87:N87)</f>
        <v>21905000</v>
      </c>
      <c r="P87" s="171"/>
    </row>
    <row r="88" spans="1:16" ht="15">
      <c r="A88" s="221" t="s">
        <v>313</v>
      </c>
      <c r="B88" s="251" t="s">
        <v>139</v>
      </c>
      <c r="C88" s="249">
        <f>SUM(C84:C87)</f>
        <v>0</v>
      </c>
      <c r="D88" s="249"/>
      <c r="E88" s="249">
        <f>SUM(E84:E87)</f>
        <v>17780000</v>
      </c>
      <c r="F88" s="249"/>
      <c r="G88" s="249">
        <f>SUM(G84:G87)</f>
        <v>1079000</v>
      </c>
      <c r="H88" s="249"/>
      <c r="I88" s="249"/>
      <c r="J88" s="249"/>
      <c r="K88" s="249">
        <f>SUM(K84:K87)</f>
        <v>12700000</v>
      </c>
      <c r="L88" s="249"/>
      <c r="M88" s="249">
        <f>SUM(M84:M87)</f>
        <v>1905000</v>
      </c>
      <c r="N88" s="249"/>
      <c r="O88" s="249">
        <f>SUM(O84:O87)</f>
        <v>103042000</v>
      </c>
      <c r="P88" s="171"/>
    </row>
    <row r="89" spans="1:16" ht="30">
      <c r="A89" s="163" t="s">
        <v>140</v>
      </c>
      <c r="B89" s="248" t="s">
        <v>141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171"/>
    </row>
    <row r="90" spans="1:16" ht="30">
      <c r="A90" s="163" t="s">
        <v>340</v>
      </c>
      <c r="B90" s="248" t="s">
        <v>142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171"/>
    </row>
    <row r="91" spans="1:16" ht="30">
      <c r="A91" s="163" t="s">
        <v>341</v>
      </c>
      <c r="B91" s="248" t="s">
        <v>143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171"/>
    </row>
    <row r="92" spans="1:16" ht="15">
      <c r="A92" s="163" t="s">
        <v>342</v>
      </c>
      <c r="B92" s="248" t="s">
        <v>144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171"/>
    </row>
    <row r="93" spans="1:16" ht="30">
      <c r="A93" s="163" t="s">
        <v>343</v>
      </c>
      <c r="B93" s="248" t="s">
        <v>145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171"/>
    </row>
    <row r="94" spans="1:16" ht="30">
      <c r="A94" s="163" t="s">
        <v>344</v>
      </c>
      <c r="B94" s="248" t="s">
        <v>146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171"/>
    </row>
    <row r="95" spans="1:16" ht="15">
      <c r="A95" s="163" t="s">
        <v>147</v>
      </c>
      <c r="B95" s="248" t="s">
        <v>148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171"/>
    </row>
    <row r="96" spans="1:16" ht="15">
      <c r="A96" s="163" t="s">
        <v>345</v>
      </c>
      <c r="B96" s="248" t="s">
        <v>149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171"/>
    </row>
    <row r="97" spans="1:16" ht="15">
      <c r="A97" s="221" t="s">
        <v>314</v>
      </c>
      <c r="B97" s="251" t="s">
        <v>150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171"/>
    </row>
    <row r="98" spans="1:16" ht="15.75">
      <c r="A98" s="252" t="s">
        <v>797</v>
      </c>
      <c r="B98" s="251"/>
      <c r="C98" s="249">
        <f>SUM(C83,C88)</f>
        <v>11083000</v>
      </c>
      <c r="D98" s="249">
        <f aca="true" t="shared" si="13" ref="D98:O98">SUM(D83,D88)</f>
        <v>15147000</v>
      </c>
      <c r="E98" s="249">
        <f t="shared" si="13"/>
        <v>60250000</v>
      </c>
      <c r="F98" s="249">
        <f t="shared" si="13"/>
        <v>25573000</v>
      </c>
      <c r="G98" s="249">
        <f t="shared" si="13"/>
        <v>7774000</v>
      </c>
      <c r="H98" s="249">
        <f t="shared" si="13"/>
        <v>23708000</v>
      </c>
      <c r="I98" s="249">
        <f t="shared" si="13"/>
        <v>6439000</v>
      </c>
      <c r="J98" s="249">
        <f t="shared" si="13"/>
        <v>6168000</v>
      </c>
      <c r="K98" s="249">
        <f t="shared" si="13"/>
        <v>18809000</v>
      </c>
      <c r="L98" s="249">
        <f t="shared" si="13"/>
        <v>2450000</v>
      </c>
      <c r="M98" s="249">
        <f t="shared" si="13"/>
        <v>8187000</v>
      </c>
      <c r="N98" s="249">
        <f t="shared" si="13"/>
        <v>5310000</v>
      </c>
      <c r="O98" s="249">
        <f t="shared" si="13"/>
        <v>260476000</v>
      </c>
      <c r="P98" s="171"/>
    </row>
    <row r="99" spans="1:16" ht="15.75">
      <c r="A99" s="256" t="s">
        <v>353</v>
      </c>
      <c r="B99" s="257" t="s">
        <v>151</v>
      </c>
      <c r="C99" s="249">
        <f aca="true" t="shared" si="14" ref="C99:O99">SUM(C75,C98)</f>
        <v>39071116</v>
      </c>
      <c r="D99" s="249">
        <f t="shared" si="14"/>
        <v>32619023</v>
      </c>
      <c r="E99" s="249">
        <f t="shared" si="14"/>
        <v>76647023</v>
      </c>
      <c r="F99" s="249">
        <f t="shared" si="14"/>
        <v>43896023</v>
      </c>
      <c r="G99" s="249">
        <f t="shared" si="14"/>
        <v>21746599</v>
      </c>
      <c r="H99" s="249">
        <f t="shared" si="14"/>
        <v>40007023</v>
      </c>
      <c r="I99" s="249">
        <f t="shared" si="14"/>
        <v>20231023</v>
      </c>
      <c r="J99" s="249">
        <f t="shared" si="14"/>
        <v>25150023</v>
      </c>
      <c r="K99" s="249">
        <f t="shared" si="14"/>
        <v>36216023</v>
      </c>
      <c r="L99" s="249">
        <f t="shared" si="14"/>
        <v>23225023</v>
      </c>
      <c r="M99" s="249">
        <f t="shared" si="14"/>
        <v>26080023</v>
      </c>
      <c r="N99" s="249">
        <f t="shared" si="14"/>
        <v>26970023</v>
      </c>
      <c r="O99" s="249">
        <f t="shared" si="14"/>
        <v>481436945</v>
      </c>
      <c r="P99" s="171"/>
    </row>
    <row r="100" spans="1:16" ht="15">
      <c r="A100" s="163" t="s">
        <v>346</v>
      </c>
      <c r="B100" s="165" t="s">
        <v>152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171"/>
    </row>
    <row r="101" spans="1:16" ht="15">
      <c r="A101" s="163" t="s">
        <v>153</v>
      </c>
      <c r="B101" s="165" t="s">
        <v>154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171"/>
    </row>
    <row r="102" spans="1:16" ht="15">
      <c r="A102" s="163" t="s">
        <v>347</v>
      </c>
      <c r="B102" s="165" t="s">
        <v>155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171"/>
    </row>
    <row r="103" spans="1:16" ht="15">
      <c r="A103" s="180" t="s">
        <v>315</v>
      </c>
      <c r="B103" s="205" t="s">
        <v>156</v>
      </c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171"/>
    </row>
    <row r="104" spans="1:16" ht="15">
      <c r="A104" s="262" t="s">
        <v>348</v>
      </c>
      <c r="B104" s="165" t="s">
        <v>157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171"/>
    </row>
    <row r="105" spans="1:16" ht="15">
      <c r="A105" s="262" t="s">
        <v>318</v>
      </c>
      <c r="B105" s="165" t="s">
        <v>158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171"/>
    </row>
    <row r="106" spans="1:16" ht="15">
      <c r="A106" s="163" t="s">
        <v>159</v>
      </c>
      <c r="B106" s="165" t="s">
        <v>160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171"/>
    </row>
    <row r="107" spans="1:16" ht="15">
      <c r="A107" s="163" t="s">
        <v>349</v>
      </c>
      <c r="B107" s="165" t="s">
        <v>161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171"/>
    </row>
    <row r="108" spans="1:16" ht="15">
      <c r="A108" s="239" t="s">
        <v>316</v>
      </c>
      <c r="B108" s="205" t="s">
        <v>162</v>
      </c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171"/>
    </row>
    <row r="109" spans="1:16" ht="15">
      <c r="A109" s="262" t="s">
        <v>163</v>
      </c>
      <c r="B109" s="165" t="s">
        <v>164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171"/>
    </row>
    <row r="110" spans="1:16" ht="15">
      <c r="A110" s="262" t="s">
        <v>165</v>
      </c>
      <c r="B110" s="165" t="s">
        <v>166</v>
      </c>
      <c r="C110" s="249">
        <v>1661462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>
        <f>SUM(C110:N110)</f>
        <v>1661462</v>
      </c>
      <c r="P110" s="171"/>
    </row>
    <row r="111" spans="1:16" ht="15">
      <c r="A111" s="239" t="s">
        <v>167</v>
      </c>
      <c r="B111" s="205" t="s">
        <v>168</v>
      </c>
      <c r="C111" s="249">
        <f>SUM(C110)</f>
        <v>1661462</v>
      </c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>
        <f>SUM(C111:N111)</f>
        <v>1661462</v>
      </c>
      <c r="P111" s="171"/>
    </row>
    <row r="112" spans="1:16" ht="15">
      <c r="A112" s="262" t="s">
        <v>169</v>
      </c>
      <c r="B112" s="165" t="s">
        <v>170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171"/>
    </row>
    <row r="113" spans="1:16" ht="15">
      <c r="A113" s="262" t="s">
        <v>171</v>
      </c>
      <c r="B113" s="165" t="s">
        <v>172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171"/>
    </row>
    <row r="114" spans="1:16" ht="15">
      <c r="A114" s="262" t="s">
        <v>173</v>
      </c>
      <c r="B114" s="165" t="s">
        <v>174</v>
      </c>
      <c r="C114" s="249">
        <v>7775000</v>
      </c>
      <c r="D114" s="249">
        <v>7775000</v>
      </c>
      <c r="E114" s="249">
        <v>7775000</v>
      </c>
      <c r="F114" s="249">
        <v>7775000</v>
      </c>
      <c r="G114" s="249">
        <v>7775000</v>
      </c>
      <c r="H114" s="249">
        <v>7775000</v>
      </c>
      <c r="I114" s="249">
        <v>7775000</v>
      </c>
      <c r="J114" s="249">
        <v>7775000</v>
      </c>
      <c r="K114" s="249">
        <v>7775000</v>
      </c>
      <c r="L114" s="249">
        <v>7775000</v>
      </c>
      <c r="M114" s="249">
        <v>7775000</v>
      </c>
      <c r="N114" s="249">
        <v>7768900</v>
      </c>
      <c r="O114" s="249">
        <f>SUM(C114:N114)</f>
        <v>93293900</v>
      </c>
      <c r="P114" s="171"/>
    </row>
    <row r="115" spans="1:16" ht="15">
      <c r="A115" s="265" t="s">
        <v>317</v>
      </c>
      <c r="B115" s="210" t="s">
        <v>175</v>
      </c>
      <c r="C115" s="249">
        <f>C111+C114</f>
        <v>9436462</v>
      </c>
      <c r="D115" s="249">
        <f aca="true" t="shared" si="15" ref="D115:N115">SUM(D114)</f>
        <v>7775000</v>
      </c>
      <c r="E115" s="249">
        <f t="shared" si="15"/>
        <v>7775000</v>
      </c>
      <c r="F115" s="249">
        <f t="shared" si="15"/>
        <v>7775000</v>
      </c>
      <c r="G115" s="249">
        <f t="shared" si="15"/>
        <v>7775000</v>
      </c>
      <c r="H115" s="249">
        <f t="shared" si="15"/>
        <v>7775000</v>
      </c>
      <c r="I115" s="249">
        <f t="shared" si="15"/>
        <v>7775000</v>
      </c>
      <c r="J115" s="249">
        <f t="shared" si="15"/>
        <v>7775000</v>
      </c>
      <c r="K115" s="249">
        <f t="shared" si="15"/>
        <v>7775000</v>
      </c>
      <c r="L115" s="249">
        <f t="shared" si="15"/>
        <v>7775000</v>
      </c>
      <c r="M115" s="249">
        <f t="shared" si="15"/>
        <v>7775000</v>
      </c>
      <c r="N115" s="249">
        <f t="shared" si="15"/>
        <v>7768900</v>
      </c>
      <c r="O115" s="249">
        <f>SUM(C115:N115)</f>
        <v>94955362</v>
      </c>
      <c r="P115" s="171"/>
    </row>
    <row r="116" spans="1:16" ht="15">
      <c r="A116" s="262" t="s">
        <v>176</v>
      </c>
      <c r="B116" s="165" t="s">
        <v>177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171"/>
    </row>
    <row r="117" spans="1:16" ht="15">
      <c r="A117" s="163" t="s">
        <v>178</v>
      </c>
      <c r="B117" s="165" t="s">
        <v>179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171"/>
    </row>
    <row r="118" spans="1:16" ht="15">
      <c r="A118" s="262" t="s">
        <v>350</v>
      </c>
      <c r="B118" s="165" t="s">
        <v>180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171"/>
    </row>
    <row r="119" spans="1:16" ht="15">
      <c r="A119" s="262" t="s">
        <v>319</v>
      </c>
      <c r="B119" s="165" t="s">
        <v>181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171"/>
    </row>
    <row r="120" spans="1:16" ht="15">
      <c r="A120" s="265" t="s">
        <v>320</v>
      </c>
      <c r="B120" s="210" t="s">
        <v>182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171"/>
    </row>
    <row r="121" spans="1:16" ht="15">
      <c r="A121" s="163" t="s">
        <v>183</v>
      </c>
      <c r="B121" s="165" t="s">
        <v>184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171"/>
    </row>
    <row r="122" spans="1:16" ht="15.75">
      <c r="A122" s="268" t="s">
        <v>354</v>
      </c>
      <c r="B122" s="269" t="s">
        <v>185</v>
      </c>
      <c r="C122" s="249">
        <f>C111+C114</f>
        <v>9436462</v>
      </c>
      <c r="D122" s="249">
        <f aca="true" t="shared" si="16" ref="D122:N122">SUM(D115)</f>
        <v>7775000</v>
      </c>
      <c r="E122" s="249">
        <f t="shared" si="16"/>
        <v>7775000</v>
      </c>
      <c r="F122" s="249">
        <f t="shared" si="16"/>
        <v>7775000</v>
      </c>
      <c r="G122" s="249">
        <f t="shared" si="16"/>
        <v>7775000</v>
      </c>
      <c r="H122" s="249">
        <f t="shared" si="16"/>
        <v>7775000</v>
      </c>
      <c r="I122" s="249">
        <f t="shared" si="16"/>
        <v>7775000</v>
      </c>
      <c r="J122" s="249">
        <f t="shared" si="16"/>
        <v>7775000</v>
      </c>
      <c r="K122" s="249">
        <f t="shared" si="16"/>
        <v>7775000</v>
      </c>
      <c r="L122" s="249">
        <f t="shared" si="16"/>
        <v>7775000</v>
      </c>
      <c r="M122" s="249">
        <f t="shared" si="16"/>
        <v>7775000</v>
      </c>
      <c r="N122" s="249">
        <f t="shared" si="16"/>
        <v>7768900</v>
      </c>
      <c r="O122" s="249">
        <f>SUM(C122:N122)</f>
        <v>94955362</v>
      </c>
      <c r="P122" s="171"/>
    </row>
    <row r="123" spans="1:16" ht="15.75">
      <c r="A123" s="224" t="s">
        <v>390</v>
      </c>
      <c r="B123" s="225"/>
      <c r="C123" s="249">
        <f aca="true" t="shared" si="17" ref="C123:O123">SUM(C99,C122)</f>
        <v>48507578</v>
      </c>
      <c r="D123" s="249">
        <f t="shared" si="17"/>
        <v>40394023</v>
      </c>
      <c r="E123" s="249">
        <f t="shared" si="17"/>
        <v>84422023</v>
      </c>
      <c r="F123" s="249">
        <f t="shared" si="17"/>
        <v>51671023</v>
      </c>
      <c r="G123" s="249">
        <f t="shared" si="17"/>
        <v>29521599</v>
      </c>
      <c r="H123" s="249">
        <f t="shared" si="17"/>
        <v>47782023</v>
      </c>
      <c r="I123" s="249">
        <f t="shared" si="17"/>
        <v>28006023</v>
      </c>
      <c r="J123" s="249">
        <f t="shared" si="17"/>
        <v>32925023</v>
      </c>
      <c r="K123" s="249">
        <f t="shared" si="17"/>
        <v>43991023</v>
      </c>
      <c r="L123" s="249">
        <f t="shared" si="17"/>
        <v>31000023</v>
      </c>
      <c r="M123" s="249">
        <f t="shared" si="17"/>
        <v>33855023</v>
      </c>
      <c r="N123" s="249">
        <f t="shared" si="17"/>
        <v>34738923</v>
      </c>
      <c r="O123" s="249">
        <f t="shared" si="17"/>
        <v>576392307</v>
      </c>
      <c r="P123" s="171"/>
    </row>
    <row r="124" spans="1:16" ht="25.5">
      <c r="A124" s="159" t="s">
        <v>14</v>
      </c>
      <c r="B124" s="160" t="s">
        <v>817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171"/>
    </row>
    <row r="125" spans="1:16" ht="15">
      <c r="A125" s="247" t="s">
        <v>186</v>
      </c>
      <c r="B125" s="164" t="s">
        <v>187</v>
      </c>
      <c r="C125" s="249">
        <v>115443</v>
      </c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>
        <f>SUM(C125:N125)</f>
        <v>115443</v>
      </c>
      <c r="P125" s="171"/>
    </row>
    <row r="126" spans="1:16" ht="15">
      <c r="A126" s="165" t="s">
        <v>188</v>
      </c>
      <c r="B126" s="164" t="s">
        <v>189</v>
      </c>
      <c r="C126" s="249">
        <v>3115000</v>
      </c>
      <c r="D126" s="249">
        <v>3115000</v>
      </c>
      <c r="E126" s="249">
        <v>3115000</v>
      </c>
      <c r="F126" s="249">
        <v>3115000</v>
      </c>
      <c r="G126" s="249">
        <v>3115000</v>
      </c>
      <c r="H126" s="249">
        <v>3115000</v>
      </c>
      <c r="I126" s="249">
        <v>3115000</v>
      </c>
      <c r="J126" s="249">
        <v>3115000</v>
      </c>
      <c r="K126" s="249">
        <v>3115000</v>
      </c>
      <c r="L126" s="249">
        <v>3115000</v>
      </c>
      <c r="M126" s="249">
        <v>3115000</v>
      </c>
      <c r="N126" s="249">
        <v>3112490</v>
      </c>
      <c r="O126" s="249">
        <f>SUM(C126:N126)</f>
        <v>37377490</v>
      </c>
      <c r="P126" s="171"/>
    </row>
    <row r="127" spans="1:16" ht="15">
      <c r="A127" s="165" t="s">
        <v>190</v>
      </c>
      <c r="B127" s="164" t="s">
        <v>191</v>
      </c>
      <c r="C127" s="249">
        <v>1307000</v>
      </c>
      <c r="D127" s="249">
        <v>1307000</v>
      </c>
      <c r="E127" s="249">
        <v>1307000</v>
      </c>
      <c r="F127" s="249">
        <v>1307000</v>
      </c>
      <c r="G127" s="249">
        <v>1307000</v>
      </c>
      <c r="H127" s="249">
        <v>1307000</v>
      </c>
      <c r="I127" s="249">
        <v>1307000</v>
      </c>
      <c r="J127" s="249">
        <v>1307000</v>
      </c>
      <c r="K127" s="249">
        <v>1307000</v>
      </c>
      <c r="L127" s="249">
        <v>1307000</v>
      </c>
      <c r="M127" s="249">
        <v>1307000</v>
      </c>
      <c r="N127" s="249">
        <v>1310027</v>
      </c>
      <c r="O127" s="249">
        <f>SUM(C127:N127)</f>
        <v>15687027</v>
      </c>
      <c r="P127" s="171"/>
    </row>
    <row r="128" spans="1:16" ht="15">
      <c r="A128" s="165" t="s">
        <v>192</v>
      </c>
      <c r="B128" s="164" t="s">
        <v>193</v>
      </c>
      <c r="C128" s="249">
        <v>116660</v>
      </c>
      <c r="D128" s="249">
        <v>116660</v>
      </c>
      <c r="E128" s="249">
        <v>116660</v>
      </c>
      <c r="F128" s="249">
        <v>116660</v>
      </c>
      <c r="G128" s="249">
        <v>116660</v>
      </c>
      <c r="H128" s="249">
        <v>116660</v>
      </c>
      <c r="I128" s="249">
        <v>116660</v>
      </c>
      <c r="J128" s="249">
        <v>116660</v>
      </c>
      <c r="K128" s="249">
        <v>116660</v>
      </c>
      <c r="L128" s="249">
        <v>116660</v>
      </c>
      <c r="M128" s="249">
        <v>116660</v>
      </c>
      <c r="N128" s="249">
        <v>116660</v>
      </c>
      <c r="O128" s="249">
        <f>SUM(C128:N128)</f>
        <v>1399920</v>
      </c>
      <c r="P128" s="171"/>
    </row>
    <row r="129" spans="1:16" ht="15">
      <c r="A129" s="165" t="s">
        <v>194</v>
      </c>
      <c r="B129" s="164" t="s">
        <v>195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171"/>
    </row>
    <row r="130" spans="1:16" ht="15">
      <c r="A130" s="165" t="s">
        <v>196</v>
      </c>
      <c r="B130" s="164" t="s">
        <v>197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171"/>
    </row>
    <row r="131" spans="1:16" ht="15">
      <c r="A131" s="205" t="s">
        <v>392</v>
      </c>
      <c r="B131" s="169" t="s">
        <v>198</v>
      </c>
      <c r="C131" s="249">
        <f>SUM(C125:C130)</f>
        <v>4654103</v>
      </c>
      <c r="D131" s="249">
        <f aca="true" t="shared" si="18" ref="D131:I131">SUM(D125:D130)</f>
        <v>4538660</v>
      </c>
      <c r="E131" s="249">
        <f t="shared" si="18"/>
        <v>4538660</v>
      </c>
      <c r="F131" s="249">
        <f t="shared" si="18"/>
        <v>4538660</v>
      </c>
      <c r="G131" s="249">
        <f t="shared" si="18"/>
        <v>4538660</v>
      </c>
      <c r="H131" s="249">
        <f t="shared" si="18"/>
        <v>4538660</v>
      </c>
      <c r="I131" s="249">
        <f t="shared" si="18"/>
        <v>4538660</v>
      </c>
      <c r="J131" s="249">
        <f>SUM(J125:J130)</f>
        <v>4538660</v>
      </c>
      <c r="K131" s="249">
        <f>SUM(K125:K130)</f>
        <v>4538660</v>
      </c>
      <c r="L131" s="249">
        <f>SUM(L125:L130)</f>
        <v>4538660</v>
      </c>
      <c r="M131" s="249">
        <f>SUM(M125:M130)</f>
        <v>4538660</v>
      </c>
      <c r="N131" s="249">
        <f>SUM(N125:N130)</f>
        <v>4539177</v>
      </c>
      <c r="O131" s="249">
        <f>SUM(C131:N131)</f>
        <v>54579880</v>
      </c>
      <c r="P131" s="171"/>
    </row>
    <row r="132" spans="1:16" ht="15">
      <c r="A132" s="165" t="s">
        <v>199</v>
      </c>
      <c r="B132" s="164" t="s">
        <v>200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171"/>
    </row>
    <row r="133" spans="1:16" ht="30">
      <c r="A133" s="165" t="s">
        <v>201</v>
      </c>
      <c r="B133" s="164" t="s">
        <v>202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171"/>
    </row>
    <row r="134" spans="1:16" ht="30">
      <c r="A134" s="165" t="s">
        <v>355</v>
      </c>
      <c r="B134" s="164" t="s">
        <v>203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171"/>
    </row>
    <row r="135" spans="1:16" ht="30">
      <c r="A135" s="165" t="s">
        <v>356</v>
      </c>
      <c r="B135" s="164" t="s">
        <v>204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171"/>
    </row>
    <row r="136" spans="1:16" ht="15">
      <c r="A136" s="165" t="s">
        <v>357</v>
      </c>
      <c r="B136" s="164" t="s">
        <v>205</v>
      </c>
      <c r="C136" s="249">
        <v>104000</v>
      </c>
      <c r="D136" s="249">
        <v>114000</v>
      </c>
      <c r="E136" s="249">
        <v>1313909</v>
      </c>
      <c r="F136" s="249">
        <v>5422328</v>
      </c>
      <c r="G136" s="249">
        <v>10000</v>
      </c>
      <c r="H136" s="249">
        <v>10000</v>
      </c>
      <c r="I136" s="249">
        <v>10000</v>
      </c>
      <c r="J136" s="249">
        <v>10000</v>
      </c>
      <c r="K136" s="249">
        <v>10000</v>
      </c>
      <c r="L136" s="249">
        <v>10000</v>
      </c>
      <c r="M136" s="249">
        <v>10000</v>
      </c>
      <c r="N136" s="249">
        <v>10000</v>
      </c>
      <c r="O136" s="249">
        <f>SUM(C136:N136)</f>
        <v>7034237</v>
      </c>
      <c r="P136" s="171"/>
    </row>
    <row r="137" spans="1:16" ht="15">
      <c r="A137" s="210" t="s">
        <v>393</v>
      </c>
      <c r="B137" s="255" t="s">
        <v>206</v>
      </c>
      <c r="C137" s="249">
        <f>C131+C132+C133+C134+C135+C136</f>
        <v>4758103</v>
      </c>
      <c r="D137" s="249">
        <f aca="true" t="shared" si="19" ref="D137:N137">D131+D132+D133+D134+D135+D136</f>
        <v>4652660</v>
      </c>
      <c r="E137" s="249">
        <f t="shared" si="19"/>
        <v>5852569</v>
      </c>
      <c r="F137" s="249">
        <f t="shared" si="19"/>
        <v>9960988</v>
      </c>
      <c r="G137" s="249">
        <f t="shared" si="19"/>
        <v>4548660</v>
      </c>
      <c r="H137" s="249">
        <f t="shared" si="19"/>
        <v>4548660</v>
      </c>
      <c r="I137" s="249">
        <f t="shared" si="19"/>
        <v>4548660</v>
      </c>
      <c r="J137" s="249">
        <f t="shared" si="19"/>
        <v>4548660</v>
      </c>
      <c r="K137" s="249">
        <f t="shared" si="19"/>
        <v>4548660</v>
      </c>
      <c r="L137" s="249">
        <f t="shared" si="19"/>
        <v>4548660</v>
      </c>
      <c r="M137" s="249">
        <f t="shared" si="19"/>
        <v>4548660</v>
      </c>
      <c r="N137" s="249">
        <f t="shared" si="19"/>
        <v>4549177</v>
      </c>
      <c r="O137" s="249">
        <f>SUM(C137:N137)</f>
        <v>61614117</v>
      </c>
      <c r="P137" s="171"/>
    </row>
    <row r="138" spans="1:16" ht="15">
      <c r="A138" s="165" t="s">
        <v>361</v>
      </c>
      <c r="B138" s="164" t="s">
        <v>215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171"/>
    </row>
    <row r="139" spans="1:16" ht="15">
      <c r="A139" s="165" t="s">
        <v>362</v>
      </c>
      <c r="B139" s="164" t="s">
        <v>216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171"/>
    </row>
    <row r="140" spans="1:16" ht="15">
      <c r="A140" s="205" t="s">
        <v>395</v>
      </c>
      <c r="B140" s="169" t="s">
        <v>217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171"/>
    </row>
    <row r="141" spans="1:16" ht="15">
      <c r="A141" s="165" t="s">
        <v>363</v>
      </c>
      <c r="B141" s="164" t="s">
        <v>218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171"/>
    </row>
    <row r="142" spans="1:16" ht="15">
      <c r="A142" s="165" t="s">
        <v>364</v>
      </c>
      <c r="B142" s="164" t="s">
        <v>219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171"/>
    </row>
    <row r="143" spans="1:16" ht="15">
      <c r="A143" s="165" t="s">
        <v>365</v>
      </c>
      <c r="B143" s="164" t="s">
        <v>220</v>
      </c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171"/>
    </row>
    <row r="144" spans="1:16" ht="15">
      <c r="A144" s="165" t="s">
        <v>366</v>
      </c>
      <c r="B144" s="164" t="s">
        <v>221</v>
      </c>
      <c r="C144" s="249"/>
      <c r="D144" s="249"/>
      <c r="E144" s="249"/>
      <c r="F144" s="249">
        <v>160000000</v>
      </c>
      <c r="G144" s="249">
        <v>2000000</v>
      </c>
      <c r="H144" s="249">
        <v>1000000</v>
      </c>
      <c r="I144" s="249"/>
      <c r="J144" s="249"/>
      <c r="K144" s="249">
        <v>160000000</v>
      </c>
      <c r="L144" s="249">
        <v>7000000</v>
      </c>
      <c r="M144" s="249"/>
      <c r="N144" s="249">
        <v>20000000</v>
      </c>
      <c r="O144" s="249">
        <f>SUM(C144:N144)</f>
        <v>350000000</v>
      </c>
      <c r="P144" s="171"/>
    </row>
    <row r="145" spans="1:16" ht="15">
      <c r="A145" s="165" t="s">
        <v>367</v>
      </c>
      <c r="B145" s="164" t="s">
        <v>222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171"/>
    </row>
    <row r="146" spans="1:16" ht="15">
      <c r="A146" s="165" t="s">
        <v>223</v>
      </c>
      <c r="B146" s="164" t="s">
        <v>224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171"/>
    </row>
    <row r="147" spans="1:16" ht="15">
      <c r="A147" s="165" t="s">
        <v>368</v>
      </c>
      <c r="B147" s="164" t="s">
        <v>225</v>
      </c>
      <c r="C147" s="249"/>
      <c r="D147" s="249">
        <v>20000</v>
      </c>
      <c r="E147" s="249">
        <v>18000</v>
      </c>
      <c r="F147" s="249">
        <v>2000000</v>
      </c>
      <c r="G147" s="249">
        <v>170000</v>
      </c>
      <c r="H147" s="249"/>
      <c r="I147" s="249"/>
      <c r="J147" s="249">
        <v>20000</v>
      </c>
      <c r="K147" s="249">
        <v>2000000</v>
      </c>
      <c r="L147" s="249">
        <v>30000</v>
      </c>
      <c r="M147" s="249">
        <v>18000</v>
      </c>
      <c r="N147" s="249">
        <v>124000</v>
      </c>
      <c r="O147" s="249">
        <f>SUM(C147:N147)</f>
        <v>4400000</v>
      </c>
      <c r="P147" s="171"/>
    </row>
    <row r="148" spans="1:16" ht="15">
      <c r="A148" s="165" t="s">
        <v>369</v>
      </c>
      <c r="B148" s="164" t="s">
        <v>226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171"/>
    </row>
    <row r="149" spans="1:16" ht="15">
      <c r="A149" s="205" t="s">
        <v>396</v>
      </c>
      <c r="B149" s="169" t="s">
        <v>227</v>
      </c>
      <c r="C149" s="249">
        <f aca="true" t="shared" si="20" ref="C149:O149">SUM(C144:C148)</f>
        <v>0</v>
      </c>
      <c r="D149" s="249">
        <f t="shared" si="20"/>
        <v>20000</v>
      </c>
      <c r="E149" s="249">
        <f t="shared" si="20"/>
        <v>18000</v>
      </c>
      <c r="F149" s="249">
        <f t="shared" si="20"/>
        <v>162000000</v>
      </c>
      <c r="G149" s="249">
        <f t="shared" si="20"/>
        <v>2170000</v>
      </c>
      <c r="H149" s="249">
        <f t="shared" si="20"/>
        <v>1000000</v>
      </c>
      <c r="I149" s="249">
        <f t="shared" si="20"/>
        <v>0</v>
      </c>
      <c r="J149" s="249">
        <f t="shared" si="20"/>
        <v>20000</v>
      </c>
      <c r="K149" s="249">
        <f t="shared" si="20"/>
        <v>162000000</v>
      </c>
      <c r="L149" s="249">
        <f t="shared" si="20"/>
        <v>7030000</v>
      </c>
      <c r="M149" s="249">
        <f t="shared" si="20"/>
        <v>18000</v>
      </c>
      <c r="N149" s="249">
        <f t="shared" si="20"/>
        <v>20124000</v>
      </c>
      <c r="O149" s="249">
        <f t="shared" si="20"/>
        <v>354400000</v>
      </c>
      <c r="P149" s="171"/>
    </row>
    <row r="150" spans="1:16" ht="15">
      <c r="A150" s="165" t="s">
        <v>370</v>
      </c>
      <c r="B150" s="164" t="s">
        <v>228</v>
      </c>
      <c r="C150" s="249">
        <v>10000</v>
      </c>
      <c r="D150" s="249">
        <v>10000</v>
      </c>
      <c r="E150" s="249">
        <v>10000</v>
      </c>
      <c r="F150" s="249">
        <v>10000</v>
      </c>
      <c r="G150" s="249">
        <v>10000</v>
      </c>
      <c r="H150" s="249">
        <v>10000</v>
      </c>
      <c r="I150" s="249">
        <v>10000</v>
      </c>
      <c r="J150" s="249">
        <v>10000</v>
      </c>
      <c r="K150" s="249">
        <v>310000</v>
      </c>
      <c r="L150" s="249">
        <v>10000</v>
      </c>
      <c r="M150" s="249"/>
      <c r="N150" s="249"/>
      <c r="O150" s="249">
        <f>SUM(C150:N150)</f>
        <v>400000</v>
      </c>
      <c r="P150" s="171"/>
    </row>
    <row r="151" spans="1:16" ht="15">
      <c r="A151" s="210" t="s">
        <v>397</v>
      </c>
      <c r="B151" s="255" t="s">
        <v>229</v>
      </c>
      <c r="C151" s="249">
        <f>C140+C149+C150</f>
        <v>10000</v>
      </c>
      <c r="D151" s="249">
        <f aca="true" t="shared" si="21" ref="D151:O151">D140+D149+D150</f>
        <v>30000</v>
      </c>
      <c r="E151" s="249">
        <f t="shared" si="21"/>
        <v>28000</v>
      </c>
      <c r="F151" s="249">
        <f t="shared" si="21"/>
        <v>162010000</v>
      </c>
      <c r="G151" s="249">
        <f t="shared" si="21"/>
        <v>2180000</v>
      </c>
      <c r="H151" s="249">
        <f t="shared" si="21"/>
        <v>1010000</v>
      </c>
      <c r="I151" s="249">
        <f t="shared" si="21"/>
        <v>10000</v>
      </c>
      <c r="J151" s="249">
        <f t="shared" si="21"/>
        <v>30000</v>
      </c>
      <c r="K151" s="249">
        <f t="shared" si="21"/>
        <v>162310000</v>
      </c>
      <c r="L151" s="249">
        <f t="shared" si="21"/>
        <v>7040000</v>
      </c>
      <c r="M151" s="249">
        <f t="shared" si="21"/>
        <v>18000</v>
      </c>
      <c r="N151" s="249">
        <f t="shared" si="21"/>
        <v>20124000</v>
      </c>
      <c r="O151" s="249">
        <f t="shared" si="21"/>
        <v>354800000</v>
      </c>
      <c r="P151" s="171"/>
    </row>
    <row r="152" spans="1:16" ht="15">
      <c r="A152" s="163" t="s">
        <v>230</v>
      </c>
      <c r="B152" s="164" t="s">
        <v>231</v>
      </c>
      <c r="C152" s="249"/>
      <c r="D152" s="249">
        <v>50000</v>
      </c>
      <c r="E152" s="249">
        <v>850000</v>
      </c>
      <c r="F152" s="249">
        <v>223000</v>
      </c>
      <c r="G152" s="249">
        <v>23000</v>
      </c>
      <c r="H152" s="249">
        <v>45000</v>
      </c>
      <c r="I152" s="249"/>
      <c r="J152" s="249">
        <v>12000</v>
      </c>
      <c r="K152" s="249">
        <v>448000</v>
      </c>
      <c r="L152" s="249">
        <v>258000</v>
      </c>
      <c r="M152" s="249">
        <v>269000</v>
      </c>
      <c r="N152" s="249">
        <v>506557</v>
      </c>
      <c r="O152" s="249">
        <f aca="true" t="shared" si="22" ref="O152:O157">SUM(C152:N152)</f>
        <v>2684557</v>
      </c>
      <c r="P152" s="171"/>
    </row>
    <row r="153" spans="1:16" ht="15">
      <c r="A153" s="163" t="s">
        <v>371</v>
      </c>
      <c r="B153" s="164" t="s">
        <v>232</v>
      </c>
      <c r="C153" s="249">
        <v>8000</v>
      </c>
      <c r="D153" s="249">
        <v>4000000</v>
      </c>
      <c r="E153" s="249">
        <v>150000</v>
      </c>
      <c r="F153" s="249">
        <v>27000</v>
      </c>
      <c r="G153" s="249">
        <v>600000</v>
      </c>
      <c r="H153" s="249">
        <v>30000</v>
      </c>
      <c r="I153" s="249"/>
      <c r="J153" s="249">
        <v>60000</v>
      </c>
      <c r="K153" s="249">
        <v>40000</v>
      </c>
      <c r="L153" s="249">
        <v>70000</v>
      </c>
      <c r="M153" s="249">
        <v>51000</v>
      </c>
      <c r="N153" s="249">
        <v>414000</v>
      </c>
      <c r="O153" s="249">
        <f t="shared" si="22"/>
        <v>5450000</v>
      </c>
      <c r="P153" s="171"/>
    </row>
    <row r="154" spans="1:16" ht="15">
      <c r="A154" s="163" t="s">
        <v>372</v>
      </c>
      <c r="B154" s="164" t="s">
        <v>233</v>
      </c>
      <c r="C154" s="249">
        <v>48000</v>
      </c>
      <c r="D154" s="249">
        <v>65000</v>
      </c>
      <c r="E154" s="249">
        <v>60000</v>
      </c>
      <c r="F154" s="249">
        <v>60000</v>
      </c>
      <c r="G154" s="249">
        <v>60000</v>
      </c>
      <c r="H154" s="249">
        <v>7000</v>
      </c>
      <c r="I154" s="249"/>
      <c r="J154" s="249"/>
      <c r="K154" s="249"/>
      <c r="L154" s="249"/>
      <c r="M154" s="249"/>
      <c r="N154" s="249"/>
      <c r="O154" s="249">
        <f t="shared" si="22"/>
        <v>300000</v>
      </c>
      <c r="P154" s="171"/>
    </row>
    <row r="155" spans="1:16" ht="15">
      <c r="A155" s="163" t="s">
        <v>373</v>
      </c>
      <c r="B155" s="164" t="s">
        <v>234</v>
      </c>
      <c r="C155" s="249">
        <v>1198000</v>
      </c>
      <c r="D155" s="249">
        <v>1198000</v>
      </c>
      <c r="E155" s="249">
        <v>1198000</v>
      </c>
      <c r="F155" s="249">
        <v>1198000</v>
      </c>
      <c r="G155" s="249">
        <v>1198000</v>
      </c>
      <c r="H155" s="249">
        <v>1198000</v>
      </c>
      <c r="I155" s="249">
        <v>1198000</v>
      </c>
      <c r="J155" s="249">
        <v>1198000</v>
      </c>
      <c r="K155" s="249">
        <v>1198000</v>
      </c>
      <c r="L155" s="249">
        <v>1198000</v>
      </c>
      <c r="M155" s="249">
        <v>1198000</v>
      </c>
      <c r="N155" s="249">
        <v>1209000</v>
      </c>
      <c r="O155" s="249">
        <f t="shared" si="22"/>
        <v>14387000</v>
      </c>
      <c r="P155" s="171"/>
    </row>
    <row r="156" spans="1:16" ht="15">
      <c r="A156" s="163" t="s">
        <v>235</v>
      </c>
      <c r="B156" s="164" t="s">
        <v>236</v>
      </c>
      <c r="C156" s="249">
        <v>830000</v>
      </c>
      <c r="D156" s="249">
        <v>800000</v>
      </c>
      <c r="E156" s="249">
        <v>770000</v>
      </c>
      <c r="F156" s="249">
        <v>980000</v>
      </c>
      <c r="G156" s="249">
        <v>750000</v>
      </c>
      <c r="H156" s="249">
        <v>799000</v>
      </c>
      <c r="I156" s="249">
        <v>650000</v>
      </c>
      <c r="J156" s="249">
        <v>450000</v>
      </c>
      <c r="K156" s="249">
        <v>450000</v>
      </c>
      <c r="L156" s="249">
        <v>980000</v>
      </c>
      <c r="M156" s="249">
        <v>890000</v>
      </c>
      <c r="N156" s="249">
        <v>1099000</v>
      </c>
      <c r="O156" s="249">
        <f t="shared" si="22"/>
        <v>9448000</v>
      </c>
      <c r="P156" s="171"/>
    </row>
    <row r="157" spans="1:16" ht="15">
      <c r="A157" s="163" t="s">
        <v>237</v>
      </c>
      <c r="B157" s="164" t="s">
        <v>238</v>
      </c>
      <c r="C157" s="249">
        <v>1563000</v>
      </c>
      <c r="D157" s="249">
        <v>2465000</v>
      </c>
      <c r="E157" s="249">
        <v>1778500</v>
      </c>
      <c r="F157" s="249">
        <v>1402000</v>
      </c>
      <c r="G157" s="249">
        <v>1710000</v>
      </c>
      <c r="H157" s="249">
        <v>561000</v>
      </c>
      <c r="I157" s="249">
        <v>499000</v>
      </c>
      <c r="J157" s="249">
        <v>470000</v>
      </c>
      <c r="K157" s="249">
        <v>1577000</v>
      </c>
      <c r="L157" s="249">
        <v>1677000</v>
      </c>
      <c r="M157" s="249">
        <v>650000</v>
      </c>
      <c r="N157" s="249">
        <v>872000</v>
      </c>
      <c r="O157" s="249">
        <f t="shared" si="22"/>
        <v>15224500</v>
      </c>
      <c r="P157" s="171"/>
    </row>
    <row r="158" spans="1:16" ht="15">
      <c r="A158" s="163" t="s">
        <v>239</v>
      </c>
      <c r="B158" s="164" t="s">
        <v>240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171"/>
    </row>
    <row r="159" spans="1:16" ht="15">
      <c r="A159" s="163" t="s">
        <v>374</v>
      </c>
      <c r="B159" s="164" t="s">
        <v>241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171"/>
    </row>
    <row r="160" spans="1:16" ht="15">
      <c r="A160" s="163" t="s">
        <v>375</v>
      </c>
      <c r="B160" s="164" t="s">
        <v>242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171"/>
    </row>
    <row r="161" spans="1:16" ht="15">
      <c r="A161" s="163" t="s">
        <v>376</v>
      </c>
      <c r="B161" s="164" t="s">
        <v>243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171"/>
    </row>
    <row r="162" spans="1:16" ht="15">
      <c r="A162" s="221" t="s">
        <v>398</v>
      </c>
      <c r="B162" s="255" t="s">
        <v>244</v>
      </c>
      <c r="C162" s="249">
        <f aca="true" t="shared" si="23" ref="C162:O162">SUM(C152:C161)</f>
        <v>3647000</v>
      </c>
      <c r="D162" s="249">
        <f t="shared" si="23"/>
        <v>8578000</v>
      </c>
      <c r="E162" s="249">
        <f t="shared" si="23"/>
        <v>4806500</v>
      </c>
      <c r="F162" s="249">
        <f t="shared" si="23"/>
        <v>3890000</v>
      </c>
      <c r="G162" s="249">
        <f t="shared" si="23"/>
        <v>4341000</v>
      </c>
      <c r="H162" s="249">
        <f t="shared" si="23"/>
        <v>2640000</v>
      </c>
      <c r="I162" s="249">
        <f t="shared" si="23"/>
        <v>2347000</v>
      </c>
      <c r="J162" s="249">
        <f t="shared" si="23"/>
        <v>2190000</v>
      </c>
      <c r="K162" s="249">
        <f t="shared" si="23"/>
        <v>3713000</v>
      </c>
      <c r="L162" s="249">
        <f t="shared" si="23"/>
        <v>4183000</v>
      </c>
      <c r="M162" s="249">
        <f t="shared" si="23"/>
        <v>3058000</v>
      </c>
      <c r="N162" s="249">
        <f t="shared" si="23"/>
        <v>4100557</v>
      </c>
      <c r="O162" s="249">
        <f t="shared" si="23"/>
        <v>47494057</v>
      </c>
      <c r="P162" s="171"/>
    </row>
    <row r="163" spans="1:16" ht="30">
      <c r="A163" s="163" t="s">
        <v>253</v>
      </c>
      <c r="B163" s="164" t="s">
        <v>254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171"/>
    </row>
    <row r="164" spans="1:16" ht="30">
      <c r="A164" s="165" t="s">
        <v>380</v>
      </c>
      <c r="B164" s="164" t="s">
        <v>255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171"/>
    </row>
    <row r="165" spans="1:16" ht="15">
      <c r="A165" s="163" t="s">
        <v>381</v>
      </c>
      <c r="B165" s="164" t="s">
        <v>256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171"/>
    </row>
    <row r="166" spans="1:16" ht="15">
      <c r="A166" s="210" t="s">
        <v>400</v>
      </c>
      <c r="B166" s="255" t="s">
        <v>257</v>
      </c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171"/>
    </row>
    <row r="167" spans="1:16" ht="15.75">
      <c r="A167" s="252" t="s">
        <v>798</v>
      </c>
      <c r="B167" s="270"/>
      <c r="C167" s="249">
        <f>SUM(C137,C151,C162,C166)</f>
        <v>8415103</v>
      </c>
      <c r="D167" s="249">
        <f aca="true" t="shared" si="24" ref="D167:N167">SUM(D137,D151,D162,D166)</f>
        <v>13260660</v>
      </c>
      <c r="E167" s="249">
        <f t="shared" si="24"/>
        <v>10687069</v>
      </c>
      <c r="F167" s="249">
        <f t="shared" si="24"/>
        <v>175860988</v>
      </c>
      <c r="G167" s="249">
        <f t="shared" si="24"/>
        <v>11069660</v>
      </c>
      <c r="H167" s="249">
        <f t="shared" si="24"/>
        <v>8198660</v>
      </c>
      <c r="I167" s="249">
        <f t="shared" si="24"/>
        <v>6905660</v>
      </c>
      <c r="J167" s="249">
        <f t="shared" si="24"/>
        <v>6768660</v>
      </c>
      <c r="K167" s="249">
        <f t="shared" si="24"/>
        <v>170571660</v>
      </c>
      <c r="L167" s="249">
        <f t="shared" si="24"/>
        <v>15771660</v>
      </c>
      <c r="M167" s="249">
        <f t="shared" si="24"/>
        <v>7624660</v>
      </c>
      <c r="N167" s="249">
        <f t="shared" si="24"/>
        <v>28773734</v>
      </c>
      <c r="O167" s="249">
        <f>SUM(O137,O151,O162,O166)</f>
        <v>463908174</v>
      </c>
      <c r="P167" s="171"/>
    </row>
    <row r="168" spans="1:16" ht="15">
      <c r="A168" s="165" t="s">
        <v>207</v>
      </c>
      <c r="B168" s="164" t="s">
        <v>208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171"/>
    </row>
    <row r="169" spans="1:16" ht="30">
      <c r="A169" s="165" t="s">
        <v>209</v>
      </c>
      <c r="B169" s="164" t="s">
        <v>210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171"/>
    </row>
    <row r="170" spans="1:16" ht="30">
      <c r="A170" s="165" t="s">
        <v>358</v>
      </c>
      <c r="B170" s="164" t="s">
        <v>211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>
        <v>498808</v>
      </c>
      <c r="O170" s="249">
        <f>SUM(D170:N170)</f>
        <v>498808</v>
      </c>
      <c r="P170" s="171"/>
    </row>
    <row r="171" spans="1:16" ht="30">
      <c r="A171" s="165" t="s">
        <v>359</v>
      </c>
      <c r="B171" s="164" t="s">
        <v>212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171"/>
    </row>
    <row r="172" spans="1:16" ht="15">
      <c r="A172" s="165" t="s">
        <v>360</v>
      </c>
      <c r="B172" s="164" t="s">
        <v>213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171"/>
    </row>
    <row r="173" spans="1:16" ht="15">
      <c r="A173" s="210" t="s">
        <v>394</v>
      </c>
      <c r="B173" s="255" t="s">
        <v>214</v>
      </c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>
        <f>SUM(N168:N172)</f>
        <v>498808</v>
      </c>
      <c r="O173" s="249">
        <f>SUM(D173:N173)</f>
        <v>498808</v>
      </c>
      <c r="P173" s="171"/>
    </row>
    <row r="174" spans="1:16" ht="15">
      <c r="A174" s="163" t="s">
        <v>377</v>
      </c>
      <c r="B174" s="164" t="s">
        <v>245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171"/>
    </row>
    <row r="175" spans="1:16" ht="15">
      <c r="A175" s="163" t="s">
        <v>378</v>
      </c>
      <c r="B175" s="164" t="s">
        <v>246</v>
      </c>
      <c r="C175" s="249">
        <v>17000000</v>
      </c>
      <c r="D175" s="249">
        <v>3000000</v>
      </c>
      <c r="E175" s="249"/>
      <c r="F175" s="249"/>
      <c r="G175" s="249"/>
      <c r="H175" s="249"/>
      <c r="I175" s="249">
        <v>3000000</v>
      </c>
      <c r="J175" s="249">
        <v>3000000</v>
      </c>
      <c r="K175" s="249"/>
      <c r="L175" s="249"/>
      <c r="M175" s="249"/>
      <c r="N175" s="249">
        <v>3000000</v>
      </c>
      <c r="O175" s="249">
        <f>SUM(C175:N175)</f>
        <v>29000000</v>
      </c>
      <c r="P175" s="171"/>
    </row>
    <row r="176" spans="1:16" ht="15">
      <c r="A176" s="163" t="s">
        <v>247</v>
      </c>
      <c r="B176" s="164" t="s">
        <v>248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171"/>
    </row>
    <row r="177" spans="1:16" ht="15">
      <c r="A177" s="163" t="s">
        <v>379</v>
      </c>
      <c r="B177" s="164" t="s">
        <v>249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171"/>
    </row>
    <row r="178" spans="1:16" ht="15">
      <c r="A178" s="163" t="s">
        <v>250</v>
      </c>
      <c r="B178" s="164" t="s">
        <v>251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171"/>
    </row>
    <row r="179" spans="1:16" ht="15">
      <c r="A179" s="210" t="s">
        <v>399</v>
      </c>
      <c r="B179" s="255" t="s">
        <v>252</v>
      </c>
      <c r="C179" s="249"/>
      <c r="D179" s="249">
        <f>SUM(D174:D178)</f>
        <v>3000000</v>
      </c>
      <c r="E179" s="249">
        <f aca="true" t="shared" si="25" ref="E179:O179">SUM(E174:E178)</f>
        <v>0</v>
      </c>
      <c r="F179" s="249">
        <f t="shared" si="25"/>
        <v>0</v>
      </c>
      <c r="G179" s="249">
        <f t="shared" si="25"/>
        <v>0</v>
      </c>
      <c r="H179" s="249">
        <f t="shared" si="25"/>
        <v>0</v>
      </c>
      <c r="I179" s="249">
        <f t="shared" si="25"/>
        <v>3000000</v>
      </c>
      <c r="J179" s="249">
        <f t="shared" si="25"/>
        <v>3000000</v>
      </c>
      <c r="K179" s="249">
        <f t="shared" si="25"/>
        <v>0</v>
      </c>
      <c r="L179" s="249">
        <f t="shared" si="25"/>
        <v>0</v>
      </c>
      <c r="M179" s="249">
        <f t="shared" si="25"/>
        <v>0</v>
      </c>
      <c r="N179" s="249">
        <f t="shared" si="25"/>
        <v>3000000</v>
      </c>
      <c r="O179" s="249">
        <f t="shared" si="25"/>
        <v>29000000</v>
      </c>
      <c r="P179" s="171"/>
    </row>
    <row r="180" spans="1:16" ht="30">
      <c r="A180" s="163" t="s">
        <v>258</v>
      </c>
      <c r="B180" s="164" t="s">
        <v>259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171"/>
    </row>
    <row r="181" spans="1:16" ht="30">
      <c r="A181" s="165" t="s">
        <v>382</v>
      </c>
      <c r="B181" s="164" t="s">
        <v>260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171"/>
    </row>
    <row r="182" spans="1:16" ht="15">
      <c r="A182" s="163" t="s">
        <v>383</v>
      </c>
      <c r="B182" s="164" t="s">
        <v>261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171"/>
    </row>
    <row r="183" spans="1:16" ht="15">
      <c r="A183" s="210" t="s">
        <v>402</v>
      </c>
      <c r="B183" s="255" t="s">
        <v>262</v>
      </c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171"/>
    </row>
    <row r="184" spans="1:16" ht="15.75">
      <c r="A184" s="252" t="s">
        <v>799</v>
      </c>
      <c r="B184" s="270"/>
      <c r="C184" s="249"/>
      <c r="D184" s="249"/>
      <c r="E184" s="249"/>
      <c r="F184" s="249"/>
      <c r="G184" s="249"/>
      <c r="H184" s="249"/>
      <c r="I184" s="249"/>
      <c r="J184" s="249">
        <v>0</v>
      </c>
      <c r="K184" s="249"/>
      <c r="L184" s="249"/>
      <c r="M184" s="249"/>
      <c r="N184" s="249"/>
      <c r="O184" s="249"/>
      <c r="P184" s="171"/>
    </row>
    <row r="185" spans="1:16" ht="15.75">
      <c r="A185" s="271" t="s">
        <v>401</v>
      </c>
      <c r="B185" s="256" t="s">
        <v>263</v>
      </c>
      <c r="C185" s="249">
        <f>C137+C151+C162+C166+C173+C179+C183</f>
        <v>8415103</v>
      </c>
      <c r="D185" s="249">
        <f aca="true" t="shared" si="26" ref="D185:N185">D137+D151+D162+D166+D173+D179+D183</f>
        <v>16260660</v>
      </c>
      <c r="E185" s="249">
        <f t="shared" si="26"/>
        <v>10687069</v>
      </c>
      <c r="F185" s="249">
        <f t="shared" si="26"/>
        <v>175860988</v>
      </c>
      <c r="G185" s="249">
        <f t="shared" si="26"/>
        <v>11069660</v>
      </c>
      <c r="H185" s="249">
        <f t="shared" si="26"/>
        <v>8198660</v>
      </c>
      <c r="I185" s="249">
        <f t="shared" si="26"/>
        <v>9905660</v>
      </c>
      <c r="J185" s="249">
        <f t="shared" si="26"/>
        <v>9768660</v>
      </c>
      <c r="K185" s="249">
        <f t="shared" si="26"/>
        <v>170571660</v>
      </c>
      <c r="L185" s="249">
        <f t="shared" si="26"/>
        <v>15771660</v>
      </c>
      <c r="M185" s="249">
        <f t="shared" si="26"/>
        <v>7624660</v>
      </c>
      <c r="N185" s="249">
        <f t="shared" si="26"/>
        <v>32272542</v>
      </c>
      <c r="O185" s="249">
        <f>O167+O173+O179</f>
        <v>493406982</v>
      </c>
      <c r="P185" s="171"/>
    </row>
    <row r="186" spans="1:16" ht="15.75">
      <c r="A186" s="272" t="s">
        <v>800</v>
      </c>
      <c r="B186" s="273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171"/>
    </row>
    <row r="187" spans="1:16" ht="15.75">
      <c r="A187" s="272" t="s">
        <v>801</v>
      </c>
      <c r="B187" s="273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171"/>
    </row>
    <row r="188" spans="1:16" ht="15">
      <c r="A188" s="262" t="s">
        <v>384</v>
      </c>
      <c r="B188" s="165" t="s">
        <v>264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171"/>
    </row>
    <row r="189" spans="1:16" ht="15">
      <c r="A189" s="163" t="s">
        <v>265</v>
      </c>
      <c r="B189" s="165" t="s">
        <v>266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171"/>
    </row>
    <row r="190" spans="1:16" ht="15">
      <c r="A190" s="262" t="s">
        <v>385</v>
      </c>
      <c r="B190" s="165" t="s">
        <v>267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171"/>
    </row>
    <row r="191" spans="1:16" ht="15">
      <c r="A191" s="180" t="s">
        <v>403</v>
      </c>
      <c r="B191" s="205" t="s">
        <v>268</v>
      </c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171"/>
    </row>
    <row r="192" spans="1:16" ht="15">
      <c r="A192" s="163" t="s">
        <v>386</v>
      </c>
      <c r="B192" s="165" t="s">
        <v>269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171"/>
    </row>
    <row r="193" spans="1:16" ht="15">
      <c r="A193" s="262" t="s">
        <v>270</v>
      </c>
      <c r="B193" s="165" t="s">
        <v>271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171"/>
    </row>
    <row r="194" spans="1:16" ht="15">
      <c r="A194" s="163" t="s">
        <v>387</v>
      </c>
      <c r="B194" s="165" t="s">
        <v>272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171"/>
    </row>
    <row r="195" spans="1:16" ht="15">
      <c r="A195" s="262" t="s">
        <v>273</v>
      </c>
      <c r="B195" s="165" t="s">
        <v>274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171"/>
    </row>
    <row r="196" spans="1:16" ht="15">
      <c r="A196" s="239" t="s">
        <v>404</v>
      </c>
      <c r="B196" s="205" t="s">
        <v>275</v>
      </c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171"/>
    </row>
    <row r="197" spans="1:16" ht="15">
      <c r="A197" s="165" t="s">
        <v>441</v>
      </c>
      <c r="B197" s="165" t="s">
        <v>276</v>
      </c>
      <c r="C197" s="249"/>
      <c r="D197" s="249">
        <v>81323863</v>
      </c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>
        <f>SUM(C197:N197)</f>
        <v>81323863</v>
      </c>
      <c r="P197" s="171"/>
    </row>
    <row r="198" spans="1:16" ht="15">
      <c r="A198" s="165" t="s">
        <v>442</v>
      </c>
      <c r="B198" s="165" t="s">
        <v>276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171"/>
    </row>
    <row r="199" spans="1:16" ht="15">
      <c r="A199" s="165" t="s">
        <v>439</v>
      </c>
      <c r="B199" s="165" t="s">
        <v>277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171"/>
    </row>
    <row r="200" spans="1:16" ht="15">
      <c r="A200" s="165" t="s">
        <v>440</v>
      </c>
      <c r="B200" s="165" t="s">
        <v>277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171"/>
    </row>
    <row r="201" spans="1:16" ht="15">
      <c r="A201" s="205" t="s">
        <v>405</v>
      </c>
      <c r="B201" s="205" t="s">
        <v>278</v>
      </c>
      <c r="C201" s="249"/>
      <c r="D201" s="249">
        <f>SUM(D197:D200)</f>
        <v>81323863</v>
      </c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>
        <f>SUM(C201:N201)</f>
        <v>81323863</v>
      </c>
      <c r="P201" s="171"/>
    </row>
    <row r="202" spans="1:16" ht="15">
      <c r="A202" s="262" t="s">
        <v>279</v>
      </c>
      <c r="B202" s="165" t="s">
        <v>280</v>
      </c>
      <c r="C202" s="249">
        <v>1661462</v>
      </c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171"/>
    </row>
    <row r="203" spans="1:16" ht="15">
      <c r="A203" s="262" t="s">
        <v>281</v>
      </c>
      <c r="B203" s="165" t="s">
        <v>282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171"/>
    </row>
    <row r="204" spans="1:16" ht="15">
      <c r="A204" s="262" t="s">
        <v>283</v>
      </c>
      <c r="B204" s="165" t="s">
        <v>284</v>
      </c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171"/>
    </row>
    <row r="205" spans="1:16" ht="15">
      <c r="A205" s="262" t="s">
        <v>285</v>
      </c>
      <c r="B205" s="165" t="s">
        <v>286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171"/>
    </row>
    <row r="206" spans="1:16" ht="15">
      <c r="A206" s="163" t="s">
        <v>388</v>
      </c>
      <c r="B206" s="165" t="s">
        <v>287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171"/>
    </row>
    <row r="207" spans="1:16" ht="15">
      <c r="A207" s="180" t="s">
        <v>406</v>
      </c>
      <c r="B207" s="205" t="s">
        <v>288</v>
      </c>
      <c r="C207" s="249">
        <f>SUM(C202:C206)</f>
        <v>1661462</v>
      </c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171"/>
    </row>
    <row r="208" spans="1:16" ht="15">
      <c r="A208" s="163" t="s">
        <v>289</v>
      </c>
      <c r="B208" s="165" t="s">
        <v>290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171"/>
    </row>
    <row r="209" spans="1:16" ht="15">
      <c r="A209" s="163" t="s">
        <v>291</v>
      </c>
      <c r="B209" s="165" t="s">
        <v>292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171"/>
    </row>
    <row r="210" spans="1:16" ht="15">
      <c r="A210" s="262" t="s">
        <v>293</v>
      </c>
      <c r="B210" s="165" t="s">
        <v>294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171"/>
    </row>
    <row r="211" spans="1:16" ht="15">
      <c r="A211" s="262" t="s">
        <v>389</v>
      </c>
      <c r="B211" s="165" t="s">
        <v>295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171"/>
    </row>
    <row r="212" spans="1:16" ht="15">
      <c r="A212" s="239" t="s">
        <v>407</v>
      </c>
      <c r="B212" s="205" t="s">
        <v>296</v>
      </c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171"/>
    </row>
    <row r="213" spans="1:16" ht="15">
      <c r="A213" s="180" t="s">
        <v>297</v>
      </c>
      <c r="B213" s="205" t="s">
        <v>298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171"/>
    </row>
    <row r="214" spans="1:16" ht="15.75">
      <c r="A214" s="268" t="s">
        <v>408</v>
      </c>
      <c r="B214" s="269" t="s">
        <v>299</v>
      </c>
      <c r="C214" s="249">
        <f>SUM(C207)</f>
        <v>1661462</v>
      </c>
      <c r="D214" s="249">
        <f>SUM(D201)</f>
        <v>81323863</v>
      </c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>
        <f>SUM(C214:N214)</f>
        <v>82985325</v>
      </c>
      <c r="P214" s="171"/>
    </row>
    <row r="215" spans="1:16" ht="15.75">
      <c r="A215" s="224" t="s">
        <v>391</v>
      </c>
      <c r="B215" s="225"/>
      <c r="C215" s="249">
        <f>C185+C214</f>
        <v>10076565</v>
      </c>
      <c r="D215" s="249">
        <f aca="true" t="shared" si="27" ref="D215:O215">D185+D214</f>
        <v>97584523</v>
      </c>
      <c r="E215" s="249">
        <f t="shared" si="27"/>
        <v>10687069</v>
      </c>
      <c r="F215" s="249">
        <f t="shared" si="27"/>
        <v>175860988</v>
      </c>
      <c r="G215" s="249">
        <f t="shared" si="27"/>
        <v>11069660</v>
      </c>
      <c r="H215" s="249">
        <f t="shared" si="27"/>
        <v>8198660</v>
      </c>
      <c r="I215" s="249">
        <f t="shared" si="27"/>
        <v>9905660</v>
      </c>
      <c r="J215" s="249">
        <f t="shared" si="27"/>
        <v>9768660</v>
      </c>
      <c r="K215" s="249">
        <f t="shared" si="27"/>
        <v>170571660</v>
      </c>
      <c r="L215" s="249">
        <f t="shared" si="27"/>
        <v>15771660</v>
      </c>
      <c r="M215" s="249">
        <f t="shared" si="27"/>
        <v>7624660</v>
      </c>
      <c r="N215" s="249">
        <f t="shared" si="27"/>
        <v>32272542</v>
      </c>
      <c r="O215" s="249">
        <f t="shared" si="27"/>
        <v>576392307</v>
      </c>
      <c r="P215" s="171"/>
    </row>
    <row r="216" spans="2:16" ht="15">
      <c r="B216" s="171"/>
      <c r="C216" s="448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  <c r="O216" s="448"/>
      <c r="P216" s="171"/>
    </row>
    <row r="217" spans="2:16" ht="15">
      <c r="B217" s="171"/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  <c r="O217" s="448"/>
      <c r="P217" s="171"/>
    </row>
    <row r="218" spans="2:16" ht="15">
      <c r="B218" s="171"/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  <c r="O218" s="448"/>
      <c r="P218" s="171"/>
    </row>
    <row r="219" spans="2:16" ht="15">
      <c r="B219" s="171"/>
      <c r="C219" s="448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  <c r="O219" s="448"/>
      <c r="P219" s="171"/>
    </row>
    <row r="220" spans="2:16" ht="15">
      <c r="B220" s="171"/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  <c r="O220" s="448"/>
      <c r="P220" s="171"/>
    </row>
    <row r="221" spans="2:16" ht="15">
      <c r="B221" s="171"/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171"/>
    </row>
    <row r="222" spans="2:16" ht="15">
      <c r="B222" s="171"/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  <c r="O222" s="448"/>
      <c r="P222" s="171"/>
    </row>
    <row r="223" spans="2:16" ht="15">
      <c r="B223" s="171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171"/>
    </row>
    <row r="224" spans="2:16" ht="15">
      <c r="B224" s="171"/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  <c r="O224" s="448"/>
      <c r="P224" s="171"/>
    </row>
    <row r="225" spans="2:16" ht="15">
      <c r="B225" s="171"/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  <c r="O225" s="448"/>
      <c r="P225" s="171"/>
    </row>
    <row r="226" spans="2:16" ht="15">
      <c r="B226" s="171"/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  <c r="O226" s="448"/>
      <c r="P226" s="171"/>
    </row>
    <row r="227" spans="2:16" ht="15">
      <c r="B227" s="171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171"/>
    </row>
    <row r="228" spans="2:16" ht="15">
      <c r="B228" s="171"/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  <c r="O228" s="448"/>
      <c r="P228" s="171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3">
      <selection activeCell="N18" sqref="N18"/>
    </sheetView>
  </sheetViews>
  <sheetFormatPr defaultColWidth="9.140625" defaultRowHeight="15"/>
  <cols>
    <col min="1" max="1" width="60.140625" style="384" customWidth="1"/>
    <col min="2" max="2" width="14.28125" style="383" customWidth="1"/>
    <col min="3" max="14" width="15.7109375" style="383" customWidth="1"/>
    <col min="15" max="15" width="12.421875" style="384" bestFit="1" customWidth="1"/>
    <col min="16" max="16384" width="9.140625" style="384" customWidth="1"/>
  </cols>
  <sheetData>
    <row r="2" ht="24.75" customHeight="1">
      <c r="A2" s="382" t="s">
        <v>941</v>
      </c>
    </row>
    <row r="3" spans="1:14" ht="24.75" customHeight="1">
      <c r="A3" s="385" t="s">
        <v>942</v>
      </c>
      <c r="N3" s="386" t="s">
        <v>943</v>
      </c>
    </row>
    <row r="4" spans="1:14" s="389" customFormat="1" ht="90" customHeight="1">
      <c r="A4" s="387" t="s">
        <v>445</v>
      </c>
      <c r="B4" s="388" t="s">
        <v>3</v>
      </c>
      <c r="C4" s="388" t="s">
        <v>470</v>
      </c>
      <c r="D4" s="388" t="s">
        <v>471</v>
      </c>
      <c r="E4" s="388" t="s">
        <v>472</v>
      </c>
      <c r="F4" s="388" t="s">
        <v>473</v>
      </c>
      <c r="G4" s="388" t="s">
        <v>558</v>
      </c>
      <c r="H4" s="388" t="s">
        <v>476</v>
      </c>
      <c r="I4" s="388" t="s">
        <v>479</v>
      </c>
      <c r="J4" s="388" t="s">
        <v>482</v>
      </c>
      <c r="K4" s="388" t="s">
        <v>551</v>
      </c>
      <c r="L4" s="388" t="s">
        <v>485</v>
      </c>
      <c r="M4" s="388" t="s">
        <v>486</v>
      </c>
      <c r="N4" s="388" t="s">
        <v>560</v>
      </c>
    </row>
    <row r="5" spans="1:14" s="389" customFormat="1" ht="19.5" customHeight="1">
      <c r="A5" s="437" t="s">
        <v>965</v>
      </c>
      <c r="B5" s="438">
        <v>115443</v>
      </c>
      <c r="C5" s="388"/>
      <c r="D5" s="388"/>
      <c r="E5" s="388"/>
      <c r="F5" s="438">
        <v>115443</v>
      </c>
      <c r="G5" s="388"/>
      <c r="H5" s="388"/>
      <c r="I5" s="388"/>
      <c r="J5" s="388"/>
      <c r="K5" s="388"/>
      <c r="L5" s="388"/>
      <c r="M5" s="388"/>
      <c r="N5" s="388"/>
    </row>
    <row r="6" spans="1:14" ht="19.5" customHeight="1">
      <c r="A6" s="390" t="s">
        <v>188</v>
      </c>
      <c r="B6" s="391">
        <v>37377490</v>
      </c>
      <c r="C6" s="391">
        <v>0</v>
      </c>
      <c r="D6" s="391">
        <v>0</v>
      </c>
      <c r="E6" s="391">
        <v>0</v>
      </c>
      <c r="F6" s="391">
        <v>37377490</v>
      </c>
      <c r="G6" s="391">
        <v>0</v>
      </c>
      <c r="H6" s="391">
        <v>0</v>
      </c>
      <c r="I6" s="391">
        <v>0</v>
      </c>
      <c r="J6" s="391">
        <v>0</v>
      </c>
      <c r="K6" s="391">
        <v>0</v>
      </c>
      <c r="L6" s="391">
        <v>0</v>
      </c>
      <c r="M6" s="391">
        <v>0</v>
      </c>
      <c r="N6" s="391">
        <v>0</v>
      </c>
    </row>
    <row r="7" spans="1:14" ht="24.75" customHeight="1">
      <c r="A7" s="390" t="s">
        <v>566</v>
      </c>
      <c r="B7" s="391">
        <v>15687027</v>
      </c>
      <c r="C7" s="391">
        <v>0</v>
      </c>
      <c r="D7" s="391">
        <v>0</v>
      </c>
      <c r="E7" s="391">
        <v>0</v>
      </c>
      <c r="F7" s="391">
        <v>15687027</v>
      </c>
      <c r="G7" s="391">
        <v>0</v>
      </c>
      <c r="H7" s="391">
        <v>0</v>
      </c>
      <c r="I7" s="391">
        <v>0</v>
      </c>
      <c r="J7" s="391">
        <v>0</v>
      </c>
      <c r="K7" s="391">
        <v>0</v>
      </c>
      <c r="L7" s="391">
        <v>0</v>
      </c>
      <c r="M7" s="391">
        <v>0</v>
      </c>
      <c r="N7" s="391">
        <v>0</v>
      </c>
    </row>
    <row r="8" spans="1:14" ht="19.5" customHeight="1">
      <c r="A8" s="392" t="s">
        <v>192</v>
      </c>
      <c r="B8" s="391">
        <v>1399920</v>
      </c>
      <c r="C8" s="391">
        <v>0</v>
      </c>
      <c r="D8" s="391">
        <v>0</v>
      </c>
      <c r="E8" s="391">
        <v>0</v>
      </c>
      <c r="F8" s="391">
        <v>1399920</v>
      </c>
      <c r="G8" s="391">
        <v>0</v>
      </c>
      <c r="H8" s="391">
        <v>0</v>
      </c>
      <c r="I8" s="391">
        <v>0</v>
      </c>
      <c r="J8" s="391">
        <v>0</v>
      </c>
      <c r="K8" s="391">
        <v>0</v>
      </c>
      <c r="L8" s="391">
        <v>0</v>
      </c>
      <c r="M8" s="391">
        <v>0</v>
      </c>
      <c r="N8" s="391">
        <v>0</v>
      </c>
    </row>
    <row r="9" spans="1:14" s="395" customFormat="1" ht="19.5" customHeight="1">
      <c r="A9" s="393" t="s">
        <v>487</v>
      </c>
      <c r="B9" s="394">
        <f>SUM(B5:B8)</f>
        <v>54579880</v>
      </c>
      <c r="C9" s="394">
        <v>0</v>
      </c>
      <c r="D9" s="394">
        <v>0</v>
      </c>
      <c r="E9" s="394">
        <v>0</v>
      </c>
      <c r="F9" s="394">
        <v>54579880</v>
      </c>
      <c r="G9" s="394">
        <v>0</v>
      </c>
      <c r="H9" s="394">
        <v>0</v>
      </c>
      <c r="I9" s="394">
        <v>0</v>
      </c>
      <c r="J9" s="394">
        <v>0</v>
      </c>
      <c r="K9" s="394">
        <v>0</v>
      </c>
      <c r="L9" s="394">
        <v>0</v>
      </c>
      <c r="M9" s="394">
        <v>0</v>
      </c>
      <c r="N9" s="394">
        <v>0</v>
      </c>
    </row>
    <row r="10" spans="1:14" ht="19.5" customHeight="1">
      <c r="A10" s="392" t="s">
        <v>357</v>
      </c>
      <c r="B10" s="391">
        <v>7034237</v>
      </c>
      <c r="C10" s="391">
        <v>5422328</v>
      </c>
      <c r="D10" s="391">
        <v>0</v>
      </c>
      <c r="E10" s="391">
        <v>0</v>
      </c>
      <c r="F10" s="391">
        <v>1303909</v>
      </c>
      <c r="G10" s="391">
        <v>188000</v>
      </c>
      <c r="H10" s="391">
        <v>0</v>
      </c>
      <c r="I10" s="391">
        <v>0</v>
      </c>
      <c r="J10" s="391">
        <v>120000</v>
      </c>
      <c r="K10" s="391">
        <v>0</v>
      </c>
      <c r="L10" s="391">
        <v>0</v>
      </c>
      <c r="M10" s="391">
        <v>0</v>
      </c>
      <c r="N10" s="391">
        <v>0</v>
      </c>
    </row>
    <row r="11" spans="1:14" ht="19.5" customHeight="1">
      <c r="A11" s="392" t="s">
        <v>488</v>
      </c>
      <c r="B11" s="391">
        <f>B9+B10</f>
        <v>61614117</v>
      </c>
      <c r="C11" s="391">
        <v>5422328</v>
      </c>
      <c r="D11" s="391">
        <v>0</v>
      </c>
      <c r="E11" s="391">
        <v>0</v>
      </c>
      <c r="F11" s="391">
        <v>55768346</v>
      </c>
      <c r="G11" s="391">
        <v>188000</v>
      </c>
      <c r="H11" s="391">
        <v>0</v>
      </c>
      <c r="I11" s="391">
        <v>0</v>
      </c>
      <c r="J11" s="391">
        <v>120000</v>
      </c>
      <c r="K11" s="391">
        <v>0</v>
      </c>
      <c r="L11" s="391">
        <v>0</v>
      </c>
      <c r="M11" s="391">
        <v>0</v>
      </c>
      <c r="N11" s="391">
        <v>0</v>
      </c>
    </row>
    <row r="12" spans="1:14" ht="24.75" customHeight="1">
      <c r="A12" s="390" t="s">
        <v>358</v>
      </c>
      <c r="B12" s="391">
        <v>498808</v>
      </c>
      <c r="C12" s="391">
        <v>498808</v>
      </c>
      <c r="D12" s="391">
        <v>0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  <c r="N12" s="391">
        <v>0</v>
      </c>
    </row>
    <row r="13" spans="1:14" s="395" customFormat="1" ht="19.5" customHeight="1">
      <c r="A13" s="393" t="s">
        <v>944</v>
      </c>
      <c r="B13" s="394">
        <v>498808</v>
      </c>
      <c r="C13" s="394">
        <v>498808</v>
      </c>
      <c r="D13" s="394">
        <v>0</v>
      </c>
      <c r="E13" s="394">
        <v>0</v>
      </c>
      <c r="F13" s="394">
        <v>0</v>
      </c>
      <c r="G13" s="394">
        <v>0</v>
      </c>
      <c r="H13" s="394">
        <v>0</v>
      </c>
      <c r="I13" s="394">
        <v>0</v>
      </c>
      <c r="J13" s="394">
        <v>0</v>
      </c>
      <c r="K13" s="394">
        <v>0</v>
      </c>
      <c r="L13" s="394">
        <v>0</v>
      </c>
      <c r="M13" s="394">
        <v>0</v>
      </c>
      <c r="N13" s="394">
        <v>0</v>
      </c>
    </row>
    <row r="14" spans="1:14" ht="19.5" customHeight="1">
      <c r="A14" s="392" t="s">
        <v>366</v>
      </c>
      <c r="B14" s="391">
        <v>350000000</v>
      </c>
      <c r="C14" s="391">
        <v>0</v>
      </c>
      <c r="D14" s="391">
        <v>0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  <c r="N14" s="391">
        <v>350000000</v>
      </c>
    </row>
    <row r="15" spans="1:14" ht="19.5" customHeight="1">
      <c r="A15" s="392" t="s">
        <v>368</v>
      </c>
      <c r="B15" s="391">
        <v>4400000</v>
      </c>
      <c r="C15" s="391">
        <v>0</v>
      </c>
      <c r="D15" s="391">
        <v>0</v>
      </c>
      <c r="E15" s="391">
        <v>0</v>
      </c>
      <c r="F15" s="391">
        <v>0</v>
      </c>
      <c r="G15" s="391">
        <v>0</v>
      </c>
      <c r="H15" s="391">
        <v>0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  <c r="N15" s="391">
        <v>4400000</v>
      </c>
    </row>
    <row r="16" spans="1:14" ht="19.5" customHeight="1">
      <c r="A16" s="392" t="s">
        <v>369</v>
      </c>
      <c r="B16" s="391">
        <v>0</v>
      </c>
      <c r="C16" s="391">
        <v>0</v>
      </c>
      <c r="D16" s="391">
        <v>0</v>
      </c>
      <c r="E16" s="391">
        <v>0</v>
      </c>
      <c r="F16" s="391">
        <v>0</v>
      </c>
      <c r="G16" s="391">
        <v>0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  <c r="N16" s="391">
        <v>0</v>
      </c>
    </row>
    <row r="17" spans="1:14" ht="19.5" customHeight="1">
      <c r="A17" s="392" t="s">
        <v>489</v>
      </c>
      <c r="B17" s="391">
        <f>SUM(B14:B16)</f>
        <v>354400000</v>
      </c>
      <c r="C17" s="391">
        <v>0</v>
      </c>
      <c r="D17" s="391">
        <v>0</v>
      </c>
      <c r="E17" s="391">
        <v>0</v>
      </c>
      <c r="F17" s="391">
        <v>0</v>
      </c>
      <c r="G17" s="391">
        <v>0</v>
      </c>
      <c r="H17" s="391">
        <v>0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  <c r="N17" s="391">
        <v>354400000</v>
      </c>
    </row>
    <row r="18" spans="1:14" ht="19.5" customHeight="1">
      <c r="A18" s="392" t="s">
        <v>370</v>
      </c>
      <c r="B18" s="391">
        <v>400000</v>
      </c>
      <c r="C18" s="391">
        <v>0</v>
      </c>
      <c r="D18" s="391">
        <v>0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  <c r="N18" s="391">
        <v>400000</v>
      </c>
    </row>
    <row r="19" spans="1:14" s="395" customFormat="1" ht="19.5" customHeight="1">
      <c r="A19" s="393" t="s">
        <v>490</v>
      </c>
      <c r="B19" s="394">
        <v>354800000</v>
      </c>
      <c r="C19" s="394">
        <v>0</v>
      </c>
      <c r="D19" s="394">
        <v>0</v>
      </c>
      <c r="E19" s="394">
        <v>0</v>
      </c>
      <c r="F19" s="394">
        <v>0</v>
      </c>
      <c r="G19" s="394">
        <v>0</v>
      </c>
      <c r="H19" s="394">
        <v>0</v>
      </c>
      <c r="I19" s="394">
        <v>0</v>
      </c>
      <c r="J19" s="394">
        <v>0</v>
      </c>
      <c r="K19" s="394">
        <v>0</v>
      </c>
      <c r="L19" s="394">
        <v>0</v>
      </c>
      <c r="M19" s="394">
        <v>0</v>
      </c>
      <c r="N19" s="394">
        <v>354800000</v>
      </c>
    </row>
    <row r="20" spans="1:14" ht="19.5" customHeight="1">
      <c r="A20" s="392" t="s">
        <v>565</v>
      </c>
      <c r="B20" s="391">
        <v>2684557</v>
      </c>
      <c r="C20" s="391">
        <v>0</v>
      </c>
      <c r="D20" s="391">
        <v>0</v>
      </c>
      <c r="E20" s="391">
        <v>0</v>
      </c>
      <c r="F20" s="391">
        <v>0</v>
      </c>
      <c r="G20" s="391">
        <v>0</v>
      </c>
      <c r="H20" s="391">
        <v>0</v>
      </c>
      <c r="I20" s="391">
        <v>2684557</v>
      </c>
      <c r="J20" s="391">
        <v>0</v>
      </c>
      <c r="K20" s="391">
        <v>0</v>
      </c>
      <c r="L20" s="391">
        <v>0</v>
      </c>
      <c r="M20" s="391">
        <v>0</v>
      </c>
      <c r="N20" s="391">
        <v>0</v>
      </c>
    </row>
    <row r="21" spans="1:14" ht="19.5" customHeight="1">
      <c r="A21" s="392" t="s">
        <v>371</v>
      </c>
      <c r="B21" s="391">
        <v>5450000</v>
      </c>
      <c r="C21" s="391">
        <v>0</v>
      </c>
      <c r="D21" s="391">
        <v>50000</v>
      </c>
      <c r="E21" s="391">
        <v>5000000</v>
      </c>
      <c r="F21" s="391">
        <v>0</v>
      </c>
      <c r="G21" s="391">
        <v>0</v>
      </c>
      <c r="H21" s="391">
        <v>0</v>
      </c>
      <c r="I21" s="391">
        <v>400000</v>
      </c>
      <c r="J21" s="391">
        <v>0</v>
      </c>
      <c r="K21" s="391">
        <v>0</v>
      </c>
      <c r="L21" s="391">
        <v>0</v>
      </c>
      <c r="M21" s="391">
        <v>0</v>
      </c>
      <c r="N21" s="391">
        <v>0</v>
      </c>
    </row>
    <row r="22" spans="1:14" ht="19.5" customHeight="1">
      <c r="A22" s="392" t="s">
        <v>945</v>
      </c>
      <c r="B22" s="391">
        <v>300000</v>
      </c>
      <c r="C22" s="391">
        <v>300000</v>
      </c>
      <c r="D22" s="391">
        <v>0</v>
      </c>
      <c r="E22" s="391">
        <v>0</v>
      </c>
      <c r="F22" s="391">
        <v>0</v>
      </c>
      <c r="G22" s="391">
        <v>0</v>
      </c>
      <c r="H22" s="391">
        <v>0</v>
      </c>
      <c r="I22" s="391">
        <v>0</v>
      </c>
      <c r="J22" s="391">
        <v>0</v>
      </c>
      <c r="K22" s="391">
        <v>0</v>
      </c>
      <c r="L22" s="391">
        <v>0</v>
      </c>
      <c r="M22" s="391">
        <v>0</v>
      </c>
      <c r="N22" s="391">
        <v>0</v>
      </c>
    </row>
    <row r="23" spans="1:14" ht="19.5" customHeight="1">
      <c r="A23" s="392" t="s">
        <v>373</v>
      </c>
      <c r="B23" s="391">
        <v>14387000</v>
      </c>
      <c r="C23" s="391">
        <v>0</v>
      </c>
      <c r="D23" s="391">
        <v>0</v>
      </c>
      <c r="E23" s="391">
        <v>0</v>
      </c>
      <c r="F23" s="391">
        <v>0</v>
      </c>
      <c r="G23" s="391">
        <v>0</v>
      </c>
      <c r="H23" s="391">
        <v>14387000</v>
      </c>
      <c r="I23" s="391">
        <v>0</v>
      </c>
      <c r="J23" s="391">
        <v>0</v>
      </c>
      <c r="K23" s="391">
        <v>0</v>
      </c>
      <c r="L23" s="391">
        <v>0</v>
      </c>
      <c r="M23" s="391">
        <v>0</v>
      </c>
      <c r="N23" s="391">
        <v>0</v>
      </c>
    </row>
    <row r="24" spans="1:14" ht="19.5" customHeight="1">
      <c r="A24" s="392" t="s">
        <v>235</v>
      </c>
      <c r="B24" s="391">
        <v>9448000</v>
      </c>
      <c r="C24" s="391">
        <v>0</v>
      </c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91">
        <v>0</v>
      </c>
      <c r="J24" s="391">
        <v>0</v>
      </c>
      <c r="K24" s="391">
        <v>5305000</v>
      </c>
      <c r="L24" s="391">
        <v>255000</v>
      </c>
      <c r="M24" s="391">
        <v>3888000</v>
      </c>
      <c r="N24" s="391">
        <v>0</v>
      </c>
    </row>
    <row r="25" spans="1:14" ht="19.5" customHeight="1">
      <c r="A25" s="392" t="s">
        <v>237</v>
      </c>
      <c r="B25" s="391">
        <v>15224500</v>
      </c>
      <c r="C25" s="391">
        <v>81000</v>
      </c>
      <c r="D25" s="391">
        <v>13500</v>
      </c>
      <c r="E25" s="391">
        <v>7830000</v>
      </c>
      <c r="F25" s="391">
        <v>0</v>
      </c>
      <c r="G25" s="391">
        <v>0</v>
      </c>
      <c r="H25" s="391">
        <v>3885000</v>
      </c>
      <c r="I25" s="391">
        <v>864000</v>
      </c>
      <c r="J25" s="391">
        <v>0</v>
      </c>
      <c r="K25" s="391">
        <v>1432000</v>
      </c>
      <c r="L25" s="391">
        <v>69000</v>
      </c>
      <c r="M25" s="391">
        <v>1050000</v>
      </c>
      <c r="N25" s="391">
        <v>0</v>
      </c>
    </row>
    <row r="26" spans="1:15" s="395" customFormat="1" ht="19.5" customHeight="1">
      <c r="A26" s="393" t="s">
        <v>552</v>
      </c>
      <c r="B26" s="394">
        <v>47494057</v>
      </c>
      <c r="C26" s="394">
        <v>381000</v>
      </c>
      <c r="D26" s="394">
        <v>63500</v>
      </c>
      <c r="E26" s="394">
        <v>12830000</v>
      </c>
      <c r="F26" s="394">
        <v>0</v>
      </c>
      <c r="G26" s="394">
        <v>0</v>
      </c>
      <c r="H26" s="394">
        <v>18272000</v>
      </c>
      <c r="I26" s="394">
        <v>3948557</v>
      </c>
      <c r="J26" s="394">
        <v>0</v>
      </c>
      <c r="K26" s="394">
        <v>6737000</v>
      </c>
      <c r="L26" s="394">
        <v>324000</v>
      </c>
      <c r="M26" s="394">
        <v>4938000</v>
      </c>
      <c r="N26" s="394">
        <v>0</v>
      </c>
      <c r="O26" s="439"/>
    </row>
    <row r="27" spans="1:14" ht="19.5" customHeight="1">
      <c r="A27" s="392" t="s">
        <v>378</v>
      </c>
      <c r="B27" s="391">
        <v>29000000</v>
      </c>
      <c r="C27" s="391">
        <v>0</v>
      </c>
      <c r="D27" s="391">
        <v>0</v>
      </c>
      <c r="E27" s="391">
        <v>29000000</v>
      </c>
      <c r="F27" s="391">
        <v>0</v>
      </c>
      <c r="G27" s="391">
        <v>0</v>
      </c>
      <c r="H27" s="391">
        <v>0</v>
      </c>
      <c r="I27" s="391">
        <v>0</v>
      </c>
      <c r="J27" s="391">
        <v>0</v>
      </c>
      <c r="K27" s="391">
        <v>0</v>
      </c>
      <c r="L27" s="391">
        <v>0</v>
      </c>
      <c r="M27" s="391">
        <v>0</v>
      </c>
      <c r="N27" s="391">
        <v>0</v>
      </c>
    </row>
    <row r="28" spans="1:14" s="395" customFormat="1" ht="19.5" customHeight="1">
      <c r="A28" s="393" t="s">
        <v>564</v>
      </c>
      <c r="B28" s="394">
        <v>29000000</v>
      </c>
      <c r="C28" s="394">
        <v>0</v>
      </c>
      <c r="D28" s="394">
        <v>0</v>
      </c>
      <c r="E28" s="394">
        <v>29000000</v>
      </c>
      <c r="F28" s="394">
        <v>0</v>
      </c>
      <c r="G28" s="394">
        <v>0</v>
      </c>
      <c r="H28" s="394">
        <v>0</v>
      </c>
      <c r="I28" s="394">
        <v>0</v>
      </c>
      <c r="J28" s="394">
        <v>0</v>
      </c>
      <c r="K28" s="394">
        <v>0</v>
      </c>
      <c r="L28" s="394">
        <v>0</v>
      </c>
      <c r="M28" s="394">
        <v>0</v>
      </c>
      <c r="N28" s="394">
        <v>0</v>
      </c>
    </row>
    <row r="29" spans="1:15" s="395" customFormat="1" ht="19.5" customHeight="1">
      <c r="A29" s="393" t="s">
        <v>547</v>
      </c>
      <c r="B29" s="394">
        <v>493406982</v>
      </c>
      <c r="C29" s="394">
        <v>6302136</v>
      </c>
      <c r="D29" s="394">
        <v>63500</v>
      </c>
      <c r="E29" s="394">
        <v>41830000</v>
      </c>
      <c r="F29" s="394">
        <v>55883789</v>
      </c>
      <c r="G29" s="394">
        <v>188000</v>
      </c>
      <c r="H29" s="394">
        <v>18272000</v>
      </c>
      <c r="I29" s="394">
        <v>3948557</v>
      </c>
      <c r="J29" s="394">
        <v>120000</v>
      </c>
      <c r="K29" s="394">
        <v>6737000</v>
      </c>
      <c r="L29" s="394">
        <v>324000</v>
      </c>
      <c r="M29" s="394">
        <v>4938000</v>
      </c>
      <c r="N29" s="394">
        <v>354800000</v>
      </c>
      <c r="O29" s="439"/>
    </row>
    <row r="30" ht="19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B76">
      <selection activeCell="Q10" sqref="Q10"/>
    </sheetView>
  </sheetViews>
  <sheetFormatPr defaultColWidth="9.140625" defaultRowHeight="15"/>
  <cols>
    <col min="1" max="1" width="91.140625" style="0" customWidth="1"/>
    <col min="3" max="9" width="12.421875" style="114" customWidth="1"/>
    <col min="10" max="10" width="15.00390625" style="114" customWidth="1"/>
    <col min="11" max="11" width="16.28125" style="114" customWidth="1"/>
    <col min="12" max="12" width="12.421875" style="114" customWidth="1"/>
    <col min="13" max="14" width="14.28125" style="114" customWidth="1"/>
    <col min="15" max="15" width="15.28125" style="114" customWidth="1"/>
    <col min="16" max="16" width="11.57421875" style="0" bestFit="1" customWidth="1"/>
  </cols>
  <sheetData>
    <row r="1" spans="1:6" ht="15">
      <c r="A1" s="243" t="s">
        <v>794</v>
      </c>
      <c r="B1" s="244"/>
      <c r="C1" s="446"/>
      <c r="D1" s="446"/>
      <c r="E1" s="446"/>
      <c r="F1" s="446"/>
    </row>
    <row r="2" spans="1:15" ht="28.5" customHeight="1">
      <c r="A2" s="464" t="s">
        <v>967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ht="26.25" customHeight="1">
      <c r="A3" s="477" t="s">
        <v>803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</row>
    <row r="5" spans="1:15" ht="15">
      <c r="A5" s="171" t="s">
        <v>818</v>
      </c>
      <c r="O5" s="278" t="s">
        <v>933</v>
      </c>
    </row>
    <row r="6" spans="1:16" ht="25.5">
      <c r="A6" s="159" t="s">
        <v>14</v>
      </c>
      <c r="B6" s="160" t="s">
        <v>15</v>
      </c>
      <c r="C6" s="249" t="s">
        <v>805</v>
      </c>
      <c r="D6" s="249" t="s">
        <v>806</v>
      </c>
      <c r="E6" s="249" t="s">
        <v>807</v>
      </c>
      <c r="F6" s="249" t="s">
        <v>808</v>
      </c>
      <c r="G6" s="249" t="s">
        <v>809</v>
      </c>
      <c r="H6" s="249" t="s">
        <v>810</v>
      </c>
      <c r="I6" s="249" t="s">
        <v>811</v>
      </c>
      <c r="J6" s="249" t="s">
        <v>812</v>
      </c>
      <c r="K6" s="249" t="s">
        <v>813</v>
      </c>
      <c r="L6" s="249" t="s">
        <v>814</v>
      </c>
      <c r="M6" s="249" t="s">
        <v>815</v>
      </c>
      <c r="N6" s="249" t="s">
        <v>816</v>
      </c>
      <c r="O6" s="447" t="s">
        <v>0</v>
      </c>
      <c r="P6" s="171"/>
    </row>
    <row r="7" spans="1:16" ht="15">
      <c r="A7" s="279" t="s">
        <v>16</v>
      </c>
      <c r="B7" s="280" t="s">
        <v>17</v>
      </c>
      <c r="C7" s="249">
        <v>2268000</v>
      </c>
      <c r="D7" s="249">
        <v>2373000</v>
      </c>
      <c r="E7" s="249">
        <v>2373000</v>
      </c>
      <c r="F7" s="249">
        <v>2373000</v>
      </c>
      <c r="G7" s="249">
        <v>2373000</v>
      </c>
      <c r="H7" s="249">
        <v>2373000</v>
      </c>
      <c r="I7" s="249">
        <v>2373000</v>
      </c>
      <c r="J7" s="249">
        <v>2335000</v>
      </c>
      <c r="K7" s="249">
        <v>2355000</v>
      </c>
      <c r="L7" s="249">
        <v>2355000</v>
      </c>
      <c r="M7" s="249">
        <v>2355000</v>
      </c>
      <c r="N7" s="249">
        <v>2355000</v>
      </c>
      <c r="O7" s="249">
        <f>SUM(C7:N7)</f>
        <v>28261000</v>
      </c>
      <c r="P7" s="171"/>
    </row>
    <row r="8" spans="1:16" ht="15">
      <c r="A8" s="279" t="s">
        <v>18</v>
      </c>
      <c r="B8" s="248" t="s">
        <v>19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171"/>
    </row>
    <row r="9" spans="1:16" ht="15">
      <c r="A9" s="279" t="s">
        <v>20</v>
      </c>
      <c r="B9" s="248" t="s">
        <v>21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171"/>
    </row>
    <row r="10" spans="1:16" ht="15">
      <c r="A10" s="247" t="s">
        <v>22</v>
      </c>
      <c r="B10" s="248" t="s">
        <v>23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171"/>
    </row>
    <row r="11" spans="1:16" ht="15">
      <c r="A11" s="247" t="s">
        <v>24</v>
      </c>
      <c r="B11" s="248" t="s">
        <v>25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171"/>
    </row>
    <row r="12" spans="1:16" ht="15">
      <c r="A12" s="247" t="s">
        <v>26</v>
      </c>
      <c r="B12" s="248" t="s">
        <v>27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171"/>
    </row>
    <row r="13" spans="1:16" ht="15">
      <c r="A13" s="247" t="s">
        <v>28</v>
      </c>
      <c r="B13" s="248" t="s">
        <v>29</v>
      </c>
      <c r="C13" s="249">
        <v>0</v>
      </c>
      <c r="D13" s="249">
        <v>0</v>
      </c>
      <c r="E13" s="249">
        <v>0</v>
      </c>
      <c r="F13" s="249">
        <v>473000</v>
      </c>
      <c r="G13" s="249">
        <v>108000</v>
      </c>
      <c r="H13" s="249">
        <v>108000</v>
      </c>
      <c r="I13" s="249">
        <v>108000</v>
      </c>
      <c r="J13" s="249">
        <v>108000</v>
      </c>
      <c r="K13" s="249">
        <v>108000</v>
      </c>
      <c r="L13" s="249">
        <v>108000</v>
      </c>
      <c r="M13" s="249">
        <v>108000</v>
      </c>
      <c r="N13" s="249">
        <v>451000</v>
      </c>
      <c r="O13" s="249">
        <f>SUM(C13:N13)</f>
        <v>1680000</v>
      </c>
      <c r="P13" s="171"/>
    </row>
    <row r="14" spans="1:16" ht="15">
      <c r="A14" s="247" t="s">
        <v>30</v>
      </c>
      <c r="B14" s="248" t="s">
        <v>31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171"/>
    </row>
    <row r="15" spans="1:16" ht="15">
      <c r="A15" s="165" t="s">
        <v>32</v>
      </c>
      <c r="B15" s="248" t="s">
        <v>33</v>
      </c>
      <c r="C15" s="249">
        <v>14000</v>
      </c>
      <c r="D15" s="249">
        <v>14000</v>
      </c>
      <c r="E15" s="249">
        <v>14000</v>
      </c>
      <c r="F15" s="249">
        <v>14000</v>
      </c>
      <c r="G15" s="249">
        <v>14000</v>
      </c>
      <c r="H15" s="249">
        <v>14000</v>
      </c>
      <c r="I15" s="249">
        <v>14000</v>
      </c>
      <c r="J15" s="249"/>
      <c r="K15" s="249">
        <v>14000</v>
      </c>
      <c r="L15" s="249">
        <v>14000</v>
      </c>
      <c r="M15" s="249">
        <v>14000</v>
      </c>
      <c r="N15" s="249">
        <v>10000</v>
      </c>
      <c r="O15" s="249">
        <f>SUM(C15:N15)</f>
        <v>150000</v>
      </c>
      <c r="P15" s="171"/>
    </row>
    <row r="16" spans="1:16" ht="15">
      <c r="A16" s="165" t="s">
        <v>34</v>
      </c>
      <c r="B16" s="248" t="s">
        <v>35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171"/>
    </row>
    <row r="17" spans="1:16" ht="15">
      <c r="A17" s="165" t="s">
        <v>36</v>
      </c>
      <c r="B17" s="248" t="s">
        <v>37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171"/>
    </row>
    <row r="18" spans="1:16" ht="15">
      <c r="A18" s="165" t="s">
        <v>38</v>
      </c>
      <c r="B18" s="248" t="s">
        <v>39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171"/>
    </row>
    <row r="19" spans="1:16" ht="15">
      <c r="A19" s="165" t="s">
        <v>321</v>
      </c>
      <c r="B19" s="248" t="s">
        <v>40</v>
      </c>
      <c r="C19" s="249">
        <v>13000</v>
      </c>
      <c r="D19" s="249">
        <v>13000</v>
      </c>
      <c r="E19" s="249">
        <v>13000</v>
      </c>
      <c r="F19" s="249">
        <v>13000</v>
      </c>
      <c r="G19" s="249">
        <v>13000</v>
      </c>
      <c r="H19" s="249">
        <v>13000</v>
      </c>
      <c r="I19" s="249">
        <v>13000</v>
      </c>
      <c r="J19" s="249">
        <v>13000</v>
      </c>
      <c r="K19" s="249">
        <v>13000</v>
      </c>
      <c r="L19" s="249">
        <v>13000</v>
      </c>
      <c r="M19" s="249">
        <v>13000</v>
      </c>
      <c r="N19" s="249">
        <v>13000</v>
      </c>
      <c r="O19" s="249">
        <f>SUM(C19:N19)</f>
        <v>156000</v>
      </c>
      <c r="P19" s="171"/>
    </row>
    <row r="20" spans="1:16" ht="15">
      <c r="A20" s="281" t="s">
        <v>300</v>
      </c>
      <c r="B20" s="282" t="s">
        <v>41</v>
      </c>
      <c r="C20" s="249">
        <f aca="true" t="shared" si="0" ref="C20:O20">SUM(C7:C19)</f>
        <v>2295000</v>
      </c>
      <c r="D20" s="249">
        <f t="shared" si="0"/>
        <v>2400000</v>
      </c>
      <c r="E20" s="249">
        <f t="shared" si="0"/>
        <v>2400000</v>
      </c>
      <c r="F20" s="249">
        <f t="shared" si="0"/>
        <v>2873000</v>
      </c>
      <c r="G20" s="249">
        <f t="shared" si="0"/>
        <v>2508000</v>
      </c>
      <c r="H20" s="249">
        <f t="shared" si="0"/>
        <v>2508000</v>
      </c>
      <c r="I20" s="249">
        <f t="shared" si="0"/>
        <v>2508000</v>
      </c>
      <c r="J20" s="249">
        <f t="shared" si="0"/>
        <v>2456000</v>
      </c>
      <c r="K20" s="249">
        <f t="shared" si="0"/>
        <v>2490000</v>
      </c>
      <c r="L20" s="249">
        <f t="shared" si="0"/>
        <v>2490000</v>
      </c>
      <c r="M20" s="249">
        <f t="shared" si="0"/>
        <v>2490000</v>
      </c>
      <c r="N20" s="249">
        <f t="shared" si="0"/>
        <v>2829000</v>
      </c>
      <c r="O20" s="249">
        <f t="shared" si="0"/>
        <v>30247000</v>
      </c>
      <c r="P20" s="171"/>
    </row>
    <row r="21" spans="1:16" ht="15">
      <c r="A21" s="165" t="s">
        <v>42</v>
      </c>
      <c r="B21" s="248" t="s">
        <v>43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>
        <f>SUM(C21:N21)</f>
        <v>0</v>
      </c>
      <c r="P21" s="171"/>
    </row>
    <row r="22" spans="1:16" ht="15">
      <c r="A22" s="165" t="s">
        <v>44</v>
      </c>
      <c r="B22" s="248" t="s">
        <v>45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>
        <f>SUM(C22:N22)</f>
        <v>0</v>
      </c>
      <c r="P22" s="171"/>
    </row>
    <row r="23" spans="1:16" ht="15">
      <c r="A23" s="164" t="s">
        <v>46</v>
      </c>
      <c r="B23" s="248" t="s">
        <v>47</v>
      </c>
      <c r="C23" s="249">
        <v>5000</v>
      </c>
      <c r="D23" s="249">
        <v>40000</v>
      </c>
      <c r="E23" s="249">
        <v>5000</v>
      </c>
      <c r="F23" s="249">
        <v>5000</v>
      </c>
      <c r="G23" s="249">
        <v>5000</v>
      </c>
      <c r="H23" s="249">
        <v>10000</v>
      </c>
      <c r="I23" s="249">
        <v>15000</v>
      </c>
      <c r="J23" s="249">
        <v>150000</v>
      </c>
      <c r="K23" s="249">
        <v>10000</v>
      </c>
      <c r="L23" s="249">
        <v>26000</v>
      </c>
      <c r="M23" s="249">
        <v>15000</v>
      </c>
      <c r="N23" s="249">
        <v>80000</v>
      </c>
      <c r="O23" s="249">
        <f>SUM(C23:N23)</f>
        <v>366000</v>
      </c>
      <c r="P23" s="171"/>
    </row>
    <row r="24" spans="1:16" ht="15">
      <c r="A24" s="205" t="s">
        <v>301</v>
      </c>
      <c r="B24" s="282" t="s">
        <v>48</v>
      </c>
      <c r="C24" s="249">
        <f aca="true" t="shared" si="1" ref="C24:O24">SUM(C21:C23)</f>
        <v>5000</v>
      </c>
      <c r="D24" s="249">
        <f t="shared" si="1"/>
        <v>40000</v>
      </c>
      <c r="E24" s="249">
        <f t="shared" si="1"/>
        <v>5000</v>
      </c>
      <c r="F24" s="249">
        <f t="shared" si="1"/>
        <v>5000</v>
      </c>
      <c r="G24" s="249">
        <f t="shared" si="1"/>
        <v>5000</v>
      </c>
      <c r="H24" s="249">
        <f t="shared" si="1"/>
        <v>10000</v>
      </c>
      <c r="I24" s="249">
        <f t="shared" si="1"/>
        <v>15000</v>
      </c>
      <c r="J24" s="249">
        <f t="shared" si="1"/>
        <v>150000</v>
      </c>
      <c r="K24" s="249">
        <f t="shared" si="1"/>
        <v>10000</v>
      </c>
      <c r="L24" s="249">
        <f t="shared" si="1"/>
        <v>26000</v>
      </c>
      <c r="M24" s="249">
        <f t="shared" si="1"/>
        <v>15000</v>
      </c>
      <c r="N24" s="249">
        <f t="shared" si="1"/>
        <v>80000</v>
      </c>
      <c r="O24" s="249">
        <f t="shared" si="1"/>
        <v>366000</v>
      </c>
      <c r="P24" s="171"/>
    </row>
    <row r="25" spans="1:16" ht="15">
      <c r="A25" s="250" t="s">
        <v>351</v>
      </c>
      <c r="B25" s="251" t="s">
        <v>49</v>
      </c>
      <c r="C25" s="249">
        <f aca="true" t="shared" si="2" ref="C25:O25">SUM(C20,C24)</f>
        <v>2300000</v>
      </c>
      <c r="D25" s="249">
        <f t="shared" si="2"/>
        <v>2440000</v>
      </c>
      <c r="E25" s="249">
        <f t="shared" si="2"/>
        <v>2405000</v>
      </c>
      <c r="F25" s="249">
        <f t="shared" si="2"/>
        <v>2878000</v>
      </c>
      <c r="G25" s="249">
        <f t="shared" si="2"/>
        <v>2513000</v>
      </c>
      <c r="H25" s="249">
        <f t="shared" si="2"/>
        <v>2518000</v>
      </c>
      <c r="I25" s="249">
        <f t="shared" si="2"/>
        <v>2523000</v>
      </c>
      <c r="J25" s="249">
        <f t="shared" si="2"/>
        <v>2606000</v>
      </c>
      <c r="K25" s="249">
        <f t="shared" si="2"/>
        <v>2500000</v>
      </c>
      <c r="L25" s="249">
        <f t="shared" si="2"/>
        <v>2516000</v>
      </c>
      <c r="M25" s="249">
        <f t="shared" si="2"/>
        <v>2505000</v>
      </c>
      <c r="N25" s="249">
        <f t="shared" si="2"/>
        <v>2909000</v>
      </c>
      <c r="O25" s="249">
        <f t="shared" si="2"/>
        <v>30613000</v>
      </c>
      <c r="P25" s="171"/>
    </row>
    <row r="26" spans="1:16" ht="15">
      <c r="A26" s="210" t="s">
        <v>322</v>
      </c>
      <c r="B26" s="251" t="s">
        <v>50</v>
      </c>
      <c r="C26" s="249">
        <v>516000</v>
      </c>
      <c r="D26" s="249">
        <v>547000</v>
      </c>
      <c r="E26" s="249">
        <v>539000</v>
      </c>
      <c r="F26" s="249">
        <v>643000</v>
      </c>
      <c r="G26" s="249">
        <v>563000</v>
      </c>
      <c r="H26" s="249">
        <v>564000</v>
      </c>
      <c r="I26" s="249">
        <v>565000</v>
      </c>
      <c r="J26" s="249">
        <v>583000</v>
      </c>
      <c r="K26" s="249">
        <v>560000</v>
      </c>
      <c r="L26" s="249">
        <v>564000</v>
      </c>
      <c r="M26" s="249">
        <v>561000</v>
      </c>
      <c r="N26" s="249">
        <v>656000</v>
      </c>
      <c r="O26" s="249">
        <f>SUM(C26:N26)</f>
        <v>6861000</v>
      </c>
      <c r="P26" s="171"/>
    </row>
    <row r="27" spans="1:16" ht="15">
      <c r="A27" s="165" t="s">
        <v>51</v>
      </c>
      <c r="B27" s="248" t="s">
        <v>52</v>
      </c>
      <c r="C27" s="249">
        <v>20000</v>
      </c>
      <c r="D27" s="249">
        <v>20000</v>
      </c>
      <c r="E27" s="249">
        <v>20000</v>
      </c>
      <c r="F27" s="249">
        <v>67000</v>
      </c>
      <c r="G27" s="249">
        <v>30000</v>
      </c>
      <c r="H27" s="249">
        <v>29000</v>
      </c>
      <c r="I27" s="249">
        <v>10000</v>
      </c>
      <c r="J27" s="249">
        <v>15000</v>
      </c>
      <c r="K27" s="249">
        <v>15000</v>
      </c>
      <c r="L27" s="249">
        <v>35000</v>
      </c>
      <c r="M27" s="249">
        <v>47000</v>
      </c>
      <c r="N27" s="249">
        <v>252000</v>
      </c>
      <c r="O27" s="249">
        <f>SUM(C27:N27)</f>
        <v>560000</v>
      </c>
      <c r="P27" s="171"/>
    </row>
    <row r="28" spans="1:16" ht="15">
      <c r="A28" s="165" t="s">
        <v>53</v>
      </c>
      <c r="B28" s="248" t="s">
        <v>54</v>
      </c>
      <c r="C28" s="249">
        <v>20000</v>
      </c>
      <c r="D28" s="249">
        <v>40000</v>
      </c>
      <c r="E28" s="249">
        <v>75000</v>
      </c>
      <c r="F28" s="249">
        <v>99000</v>
      </c>
      <c r="G28" s="249">
        <v>126000</v>
      </c>
      <c r="H28" s="249">
        <v>240000</v>
      </c>
      <c r="I28" s="249">
        <v>250000</v>
      </c>
      <c r="J28" s="249">
        <v>129000</v>
      </c>
      <c r="K28" s="249">
        <v>49000</v>
      </c>
      <c r="L28" s="249">
        <v>52000</v>
      </c>
      <c r="M28" s="249">
        <v>220000</v>
      </c>
      <c r="N28" s="249">
        <v>15000</v>
      </c>
      <c r="O28" s="249">
        <f>SUM(C28:N28)</f>
        <v>1315000</v>
      </c>
      <c r="P28" s="171"/>
    </row>
    <row r="29" spans="1:16" ht="15">
      <c r="A29" s="165" t="s">
        <v>55</v>
      </c>
      <c r="B29" s="248" t="s">
        <v>56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171"/>
    </row>
    <row r="30" spans="1:16" ht="15">
      <c r="A30" s="205" t="s">
        <v>302</v>
      </c>
      <c r="B30" s="282" t="s">
        <v>57</v>
      </c>
      <c r="C30" s="249">
        <f aca="true" t="shared" si="3" ref="C30:M30">SUM(C27:C29)</f>
        <v>40000</v>
      </c>
      <c r="D30" s="249">
        <f t="shared" si="3"/>
        <v>60000</v>
      </c>
      <c r="E30" s="249">
        <f t="shared" si="3"/>
        <v>95000</v>
      </c>
      <c r="F30" s="249">
        <f t="shared" si="3"/>
        <v>166000</v>
      </c>
      <c r="G30" s="249">
        <f t="shared" si="3"/>
        <v>156000</v>
      </c>
      <c r="H30" s="249">
        <f t="shared" si="3"/>
        <v>269000</v>
      </c>
      <c r="I30" s="249">
        <f t="shared" si="3"/>
        <v>260000</v>
      </c>
      <c r="J30" s="249">
        <f t="shared" si="3"/>
        <v>144000</v>
      </c>
      <c r="K30" s="249">
        <f t="shared" si="3"/>
        <v>64000</v>
      </c>
      <c r="L30" s="249">
        <f t="shared" si="3"/>
        <v>87000</v>
      </c>
      <c r="M30" s="249">
        <f t="shared" si="3"/>
        <v>267000</v>
      </c>
      <c r="N30" s="249">
        <v>477</v>
      </c>
      <c r="O30" s="249">
        <f>SUM(O27:O29)</f>
        <v>1875000</v>
      </c>
      <c r="P30" s="171"/>
    </row>
    <row r="31" spans="1:16" ht="15">
      <c r="A31" s="165" t="s">
        <v>58</v>
      </c>
      <c r="B31" s="248" t="s">
        <v>59</v>
      </c>
      <c r="C31" s="249"/>
      <c r="D31" s="249"/>
      <c r="E31" s="249"/>
      <c r="F31" s="249">
        <v>15000</v>
      </c>
      <c r="G31" s="249"/>
      <c r="H31" s="249"/>
      <c r="I31" s="249"/>
      <c r="J31" s="249"/>
      <c r="K31" s="249"/>
      <c r="L31" s="249"/>
      <c r="M31" s="249"/>
      <c r="N31" s="249"/>
      <c r="O31" s="249">
        <f>SUM(C31:N31)</f>
        <v>15000</v>
      </c>
      <c r="P31" s="171"/>
    </row>
    <row r="32" spans="1:16" ht="15">
      <c r="A32" s="165" t="s">
        <v>60</v>
      </c>
      <c r="B32" s="248" t="s">
        <v>61</v>
      </c>
      <c r="C32" s="249">
        <v>15000</v>
      </c>
      <c r="D32" s="249">
        <v>15000</v>
      </c>
      <c r="E32" s="249">
        <v>15000</v>
      </c>
      <c r="F32" s="249">
        <v>15000</v>
      </c>
      <c r="G32" s="249">
        <v>15000</v>
      </c>
      <c r="H32" s="249">
        <v>15000</v>
      </c>
      <c r="I32" s="249">
        <v>15000</v>
      </c>
      <c r="J32" s="249">
        <v>15000</v>
      </c>
      <c r="K32" s="249">
        <v>15000</v>
      </c>
      <c r="L32" s="249">
        <v>15000</v>
      </c>
      <c r="M32" s="249">
        <v>15000</v>
      </c>
      <c r="N32" s="249">
        <v>15000</v>
      </c>
      <c r="O32" s="249">
        <f>SUM(C32:N32)</f>
        <v>180000</v>
      </c>
      <c r="P32" s="171"/>
    </row>
    <row r="33" spans="1:16" ht="15">
      <c r="A33" s="205" t="s">
        <v>352</v>
      </c>
      <c r="B33" s="282" t="s">
        <v>62</v>
      </c>
      <c r="C33" s="249">
        <f>SUM(C31:C32)</f>
        <v>15000</v>
      </c>
      <c r="D33" s="249">
        <f aca="true" t="shared" si="4" ref="D33:N33">SUM(D31:D32)</f>
        <v>15000</v>
      </c>
      <c r="E33" s="249">
        <f t="shared" si="4"/>
        <v>15000</v>
      </c>
      <c r="F33" s="249">
        <f t="shared" si="4"/>
        <v>30000</v>
      </c>
      <c r="G33" s="249">
        <f t="shared" si="4"/>
        <v>15000</v>
      </c>
      <c r="H33" s="249">
        <f t="shared" si="4"/>
        <v>15000</v>
      </c>
      <c r="I33" s="249">
        <f t="shared" si="4"/>
        <v>15000</v>
      </c>
      <c r="J33" s="249">
        <f t="shared" si="4"/>
        <v>15000</v>
      </c>
      <c r="K33" s="249">
        <f t="shared" si="4"/>
        <v>15000</v>
      </c>
      <c r="L33" s="249">
        <f t="shared" si="4"/>
        <v>15000</v>
      </c>
      <c r="M33" s="249">
        <f t="shared" si="4"/>
        <v>15000</v>
      </c>
      <c r="N33" s="249">
        <f t="shared" si="4"/>
        <v>15000</v>
      </c>
      <c r="O33" s="249">
        <f>SUM(O31:O32)</f>
        <v>195000</v>
      </c>
      <c r="P33" s="171"/>
    </row>
    <row r="34" spans="1:16" ht="15">
      <c r="A34" s="165" t="s">
        <v>63</v>
      </c>
      <c r="B34" s="248" t="s">
        <v>64</v>
      </c>
      <c r="C34" s="249">
        <v>270000</v>
      </c>
      <c r="D34" s="249">
        <v>315000</v>
      </c>
      <c r="E34" s="249">
        <v>145000</v>
      </c>
      <c r="F34" s="249">
        <v>160000</v>
      </c>
      <c r="G34" s="249">
        <v>125000</v>
      </c>
      <c r="H34" s="249">
        <v>140000</v>
      </c>
      <c r="I34" s="249">
        <v>170000</v>
      </c>
      <c r="J34" s="249">
        <v>14000</v>
      </c>
      <c r="K34" s="249">
        <v>21000</v>
      </c>
      <c r="L34" s="249">
        <v>190000</v>
      </c>
      <c r="M34" s="249">
        <v>199000</v>
      </c>
      <c r="N34" s="249">
        <v>287000</v>
      </c>
      <c r="O34" s="249">
        <f>SUM(C34:N34)</f>
        <v>2036000</v>
      </c>
      <c r="P34" s="171"/>
    </row>
    <row r="35" spans="1:16" ht="15">
      <c r="A35" s="165" t="s">
        <v>65</v>
      </c>
      <c r="B35" s="248" t="s">
        <v>66</v>
      </c>
      <c r="C35" s="249">
        <v>540000</v>
      </c>
      <c r="D35" s="249">
        <v>520000</v>
      </c>
      <c r="E35" s="249">
        <v>547000</v>
      </c>
      <c r="F35" s="249">
        <v>535000</v>
      </c>
      <c r="G35" s="249">
        <v>540000</v>
      </c>
      <c r="H35" s="249">
        <v>550000</v>
      </c>
      <c r="I35" s="249"/>
      <c r="J35" s="249">
        <v>510000</v>
      </c>
      <c r="K35" s="249">
        <v>560000</v>
      </c>
      <c r="L35" s="249">
        <v>550000</v>
      </c>
      <c r="M35" s="249">
        <v>560000</v>
      </c>
      <c r="N35" s="249">
        <v>560000</v>
      </c>
      <c r="O35" s="249">
        <f>SUM(C35:N35)</f>
        <v>5972000</v>
      </c>
      <c r="P35" s="171"/>
    </row>
    <row r="36" spans="1:16" ht="15">
      <c r="A36" s="165" t="s">
        <v>323</v>
      </c>
      <c r="B36" s="248" t="s">
        <v>67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>
        <f>SUM(C36:N36)</f>
        <v>0</v>
      </c>
      <c r="P36" s="171"/>
    </row>
    <row r="37" spans="1:16" ht="15">
      <c r="A37" s="165" t="s">
        <v>68</v>
      </c>
      <c r="B37" s="248" t="s">
        <v>69</v>
      </c>
      <c r="C37" s="249"/>
      <c r="D37" s="249"/>
      <c r="E37" s="249"/>
      <c r="F37" s="249"/>
      <c r="G37" s="249">
        <v>10000</v>
      </c>
      <c r="H37" s="249">
        <v>40000</v>
      </c>
      <c r="I37" s="249">
        <v>300000</v>
      </c>
      <c r="J37" s="249">
        <v>40000</v>
      </c>
      <c r="K37" s="249"/>
      <c r="L37" s="249"/>
      <c r="M37" s="249"/>
      <c r="N37" s="249">
        <v>10000</v>
      </c>
      <c r="O37" s="249">
        <f>SUM(C37:N37)</f>
        <v>400000</v>
      </c>
      <c r="P37" s="171"/>
    </row>
    <row r="38" spans="1:16" ht="15">
      <c r="A38" s="283" t="s">
        <v>324</v>
      </c>
      <c r="B38" s="248" t="s">
        <v>70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171"/>
    </row>
    <row r="39" spans="1:16" ht="15">
      <c r="A39" s="164" t="s">
        <v>71</v>
      </c>
      <c r="B39" s="248" t="s">
        <v>72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171"/>
    </row>
    <row r="40" spans="1:16" ht="15">
      <c r="A40" s="165" t="s">
        <v>325</v>
      </c>
      <c r="B40" s="248" t="s">
        <v>73</v>
      </c>
      <c r="C40" s="249">
        <v>10000</v>
      </c>
      <c r="D40" s="249">
        <v>10000</v>
      </c>
      <c r="E40" s="249">
        <v>20000</v>
      </c>
      <c r="F40" s="249">
        <v>20000</v>
      </c>
      <c r="G40" s="249">
        <v>20000</v>
      </c>
      <c r="H40" s="249">
        <v>20000</v>
      </c>
      <c r="I40" s="249"/>
      <c r="J40" s="249">
        <v>20000</v>
      </c>
      <c r="K40" s="249">
        <v>20000</v>
      </c>
      <c r="L40" s="249">
        <v>30000</v>
      </c>
      <c r="M40" s="249">
        <v>30000</v>
      </c>
      <c r="N40" s="249">
        <v>50000</v>
      </c>
      <c r="O40" s="249">
        <f>SUM(C40:N40)</f>
        <v>250000</v>
      </c>
      <c r="P40" s="171"/>
    </row>
    <row r="41" spans="1:16" ht="15">
      <c r="A41" s="205" t="s">
        <v>303</v>
      </c>
      <c r="B41" s="282" t="s">
        <v>74</v>
      </c>
      <c r="C41" s="249">
        <f aca="true" t="shared" si="5" ref="C41:O41">SUM(C34:C40)</f>
        <v>820000</v>
      </c>
      <c r="D41" s="249">
        <f t="shared" si="5"/>
        <v>845000</v>
      </c>
      <c r="E41" s="249">
        <f t="shared" si="5"/>
        <v>712000</v>
      </c>
      <c r="F41" s="249">
        <f t="shared" si="5"/>
        <v>715000</v>
      </c>
      <c r="G41" s="249">
        <f t="shared" si="5"/>
        <v>695000</v>
      </c>
      <c r="H41" s="249">
        <f t="shared" si="5"/>
        <v>750000</v>
      </c>
      <c r="I41" s="249">
        <f t="shared" si="5"/>
        <v>470000</v>
      </c>
      <c r="J41" s="249">
        <f t="shared" si="5"/>
        <v>584000</v>
      </c>
      <c r="K41" s="249">
        <f t="shared" si="5"/>
        <v>601000</v>
      </c>
      <c r="L41" s="249">
        <f t="shared" si="5"/>
        <v>770000</v>
      </c>
      <c r="M41" s="249">
        <f t="shared" si="5"/>
        <v>789000</v>
      </c>
      <c r="N41" s="249">
        <f t="shared" si="5"/>
        <v>907000</v>
      </c>
      <c r="O41" s="249">
        <f t="shared" si="5"/>
        <v>8658000</v>
      </c>
      <c r="P41" s="171"/>
    </row>
    <row r="42" spans="1:16" ht="15">
      <c r="A42" s="165" t="s">
        <v>75</v>
      </c>
      <c r="B42" s="248" t="s">
        <v>76</v>
      </c>
      <c r="C42" s="249">
        <v>4000</v>
      </c>
      <c r="D42" s="249">
        <v>4000</v>
      </c>
      <c r="E42" s="249">
        <v>4000</v>
      </c>
      <c r="F42" s="249">
        <v>4000</v>
      </c>
      <c r="G42" s="249">
        <v>4000</v>
      </c>
      <c r="H42" s="249">
        <v>8000</v>
      </c>
      <c r="I42" s="249"/>
      <c r="J42" s="249">
        <v>4000</v>
      </c>
      <c r="K42" s="249">
        <v>5000</v>
      </c>
      <c r="L42" s="249"/>
      <c r="M42" s="249">
        <v>5000</v>
      </c>
      <c r="N42" s="249">
        <v>8000</v>
      </c>
      <c r="O42" s="249">
        <f>SUM(C42:N42)</f>
        <v>50000</v>
      </c>
      <c r="P42" s="171"/>
    </row>
    <row r="43" spans="1:16" ht="15">
      <c r="A43" s="165" t="s">
        <v>77</v>
      </c>
      <c r="B43" s="248" t="s">
        <v>78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171"/>
    </row>
    <row r="44" spans="1:16" ht="15">
      <c r="A44" s="205" t="s">
        <v>304</v>
      </c>
      <c r="B44" s="282" t="s">
        <v>79</v>
      </c>
      <c r="C44" s="249">
        <f>SUM(C42:C43)</f>
        <v>4000</v>
      </c>
      <c r="D44" s="249">
        <f aca="true" t="shared" si="6" ref="D44:O44">SUM(D42:D43)</f>
        <v>4000</v>
      </c>
      <c r="E44" s="249">
        <f t="shared" si="6"/>
        <v>4000</v>
      </c>
      <c r="F44" s="249">
        <f t="shared" si="6"/>
        <v>4000</v>
      </c>
      <c r="G44" s="249">
        <f t="shared" si="6"/>
        <v>4000</v>
      </c>
      <c r="H44" s="249">
        <f t="shared" si="6"/>
        <v>8000</v>
      </c>
      <c r="I44" s="249">
        <f t="shared" si="6"/>
        <v>0</v>
      </c>
      <c r="J44" s="249">
        <f t="shared" si="6"/>
        <v>4000</v>
      </c>
      <c r="K44" s="249">
        <f t="shared" si="6"/>
        <v>5000</v>
      </c>
      <c r="L44" s="249">
        <f t="shared" si="6"/>
        <v>0</v>
      </c>
      <c r="M44" s="249">
        <f t="shared" si="6"/>
        <v>5000</v>
      </c>
      <c r="N44" s="249">
        <f t="shared" si="6"/>
        <v>8000</v>
      </c>
      <c r="O44" s="249">
        <f t="shared" si="6"/>
        <v>50000</v>
      </c>
      <c r="P44" s="171"/>
    </row>
    <row r="45" spans="1:16" ht="15">
      <c r="A45" s="165" t="s">
        <v>80</v>
      </c>
      <c r="B45" s="248" t="s">
        <v>81</v>
      </c>
      <c r="C45" s="249">
        <v>256000</v>
      </c>
      <c r="D45" s="249">
        <v>268000</v>
      </c>
      <c r="E45" s="249">
        <v>240000</v>
      </c>
      <c r="F45" s="249">
        <v>230000</v>
      </c>
      <c r="G45" s="249">
        <v>219000</v>
      </c>
      <c r="H45" s="249">
        <v>252000</v>
      </c>
      <c r="I45" s="249">
        <v>235000</v>
      </c>
      <c r="J45" s="249">
        <v>243000</v>
      </c>
      <c r="K45" s="249">
        <v>219000</v>
      </c>
      <c r="L45" s="249">
        <v>215000</v>
      </c>
      <c r="M45" s="249">
        <v>269000</v>
      </c>
      <c r="N45" s="249">
        <v>215000</v>
      </c>
      <c r="O45" s="249">
        <f>SUM(C45:N45)</f>
        <v>2861000</v>
      </c>
      <c r="P45" s="171"/>
    </row>
    <row r="46" spans="1:16" ht="15">
      <c r="A46" s="165" t="s">
        <v>82</v>
      </c>
      <c r="B46" s="248" t="s">
        <v>83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>
        <f>SUM(C46:N46)</f>
        <v>0</v>
      </c>
      <c r="P46" s="171"/>
    </row>
    <row r="47" spans="1:16" ht="15">
      <c r="A47" s="165" t="s">
        <v>326</v>
      </c>
      <c r="B47" s="248" t="s">
        <v>84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171"/>
    </row>
    <row r="48" spans="1:16" ht="15">
      <c r="A48" s="165" t="s">
        <v>327</v>
      </c>
      <c r="B48" s="248" t="s">
        <v>85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171"/>
    </row>
    <row r="49" spans="1:16" ht="15">
      <c r="A49" s="165" t="s">
        <v>86</v>
      </c>
      <c r="B49" s="248" t="s">
        <v>87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>
        <f>SUM(C49:N49)</f>
        <v>0</v>
      </c>
      <c r="P49" s="171"/>
    </row>
    <row r="50" spans="1:16" ht="15">
      <c r="A50" s="205" t="s">
        <v>305</v>
      </c>
      <c r="B50" s="282" t="s">
        <v>88</v>
      </c>
      <c r="C50" s="249">
        <f aca="true" t="shared" si="7" ref="C50:O50">SUM(C45:C49)</f>
        <v>256000</v>
      </c>
      <c r="D50" s="249">
        <f t="shared" si="7"/>
        <v>268000</v>
      </c>
      <c r="E50" s="249">
        <f t="shared" si="7"/>
        <v>240000</v>
      </c>
      <c r="F50" s="249">
        <f t="shared" si="7"/>
        <v>230000</v>
      </c>
      <c r="G50" s="249">
        <f t="shared" si="7"/>
        <v>219000</v>
      </c>
      <c r="H50" s="249">
        <f t="shared" si="7"/>
        <v>252000</v>
      </c>
      <c r="I50" s="249">
        <f t="shared" si="7"/>
        <v>235000</v>
      </c>
      <c r="J50" s="249">
        <f t="shared" si="7"/>
        <v>243000</v>
      </c>
      <c r="K50" s="249">
        <f t="shared" si="7"/>
        <v>219000</v>
      </c>
      <c r="L50" s="249">
        <f t="shared" si="7"/>
        <v>215000</v>
      </c>
      <c r="M50" s="249">
        <f t="shared" si="7"/>
        <v>269000</v>
      </c>
      <c r="N50" s="249">
        <f t="shared" si="7"/>
        <v>215000</v>
      </c>
      <c r="O50" s="249">
        <f t="shared" si="7"/>
        <v>2861000</v>
      </c>
      <c r="P50" s="171"/>
    </row>
    <row r="51" spans="1:16" ht="15">
      <c r="A51" s="210" t="s">
        <v>306</v>
      </c>
      <c r="B51" s="251" t="s">
        <v>89</v>
      </c>
      <c r="C51" s="249">
        <f aca="true" t="shared" si="8" ref="C51:O51">SUM(C30,C33,C41,C44,C50)</f>
        <v>1135000</v>
      </c>
      <c r="D51" s="249">
        <f t="shared" si="8"/>
        <v>1192000</v>
      </c>
      <c r="E51" s="249">
        <f t="shared" si="8"/>
        <v>1066000</v>
      </c>
      <c r="F51" s="249">
        <f t="shared" si="8"/>
        <v>1145000</v>
      </c>
      <c r="G51" s="249">
        <f t="shared" si="8"/>
        <v>1089000</v>
      </c>
      <c r="H51" s="249">
        <f t="shared" si="8"/>
        <v>1294000</v>
      </c>
      <c r="I51" s="249">
        <f t="shared" si="8"/>
        <v>980000</v>
      </c>
      <c r="J51" s="249">
        <f t="shared" si="8"/>
        <v>990000</v>
      </c>
      <c r="K51" s="249">
        <f t="shared" si="8"/>
        <v>904000</v>
      </c>
      <c r="L51" s="249">
        <f t="shared" si="8"/>
        <v>1087000</v>
      </c>
      <c r="M51" s="249">
        <f t="shared" si="8"/>
        <v>1345000</v>
      </c>
      <c r="N51" s="249">
        <f t="shared" si="8"/>
        <v>1145477</v>
      </c>
      <c r="O51" s="249">
        <f t="shared" si="8"/>
        <v>13639000</v>
      </c>
      <c r="P51" s="171"/>
    </row>
    <row r="52" spans="1:16" ht="15">
      <c r="A52" s="163" t="s">
        <v>90</v>
      </c>
      <c r="B52" s="248" t="s">
        <v>91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171"/>
    </row>
    <row r="53" spans="1:16" ht="15">
      <c r="A53" s="163" t="s">
        <v>307</v>
      </c>
      <c r="B53" s="248" t="s">
        <v>92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171"/>
    </row>
    <row r="54" spans="1:16" ht="15">
      <c r="A54" s="241" t="s">
        <v>328</v>
      </c>
      <c r="B54" s="248" t="s">
        <v>93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171"/>
    </row>
    <row r="55" spans="1:16" ht="15">
      <c r="A55" s="241" t="s">
        <v>329</v>
      </c>
      <c r="B55" s="248" t="s">
        <v>94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171"/>
    </row>
    <row r="56" spans="1:16" ht="15">
      <c r="A56" s="241" t="s">
        <v>330</v>
      </c>
      <c r="B56" s="248" t="s">
        <v>95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171"/>
    </row>
    <row r="57" spans="1:16" ht="15">
      <c r="A57" s="163" t="s">
        <v>331</v>
      </c>
      <c r="B57" s="248" t="s">
        <v>96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171"/>
    </row>
    <row r="58" spans="1:16" ht="15">
      <c r="A58" s="163" t="s">
        <v>332</v>
      </c>
      <c r="B58" s="248" t="s">
        <v>97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171"/>
    </row>
    <row r="59" spans="1:16" ht="15">
      <c r="A59" s="163" t="s">
        <v>333</v>
      </c>
      <c r="B59" s="248" t="s">
        <v>98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>
        <f>SUM(C59:N59)</f>
        <v>0</v>
      </c>
      <c r="P59" s="171"/>
    </row>
    <row r="60" spans="1:16" ht="15">
      <c r="A60" s="221" t="s">
        <v>308</v>
      </c>
      <c r="B60" s="251" t="s">
        <v>99</v>
      </c>
      <c r="C60" s="249">
        <f aca="true" t="shared" si="9" ref="C60:O60">SUM(C52:C59)</f>
        <v>0</v>
      </c>
      <c r="D60" s="249">
        <f t="shared" si="9"/>
        <v>0</v>
      </c>
      <c r="E60" s="249">
        <f t="shared" si="9"/>
        <v>0</v>
      </c>
      <c r="F60" s="249">
        <f t="shared" si="9"/>
        <v>0</v>
      </c>
      <c r="G60" s="249">
        <f t="shared" si="9"/>
        <v>0</v>
      </c>
      <c r="H60" s="249">
        <f t="shared" si="9"/>
        <v>0</v>
      </c>
      <c r="I60" s="249">
        <f t="shared" si="9"/>
        <v>0</v>
      </c>
      <c r="J60" s="249">
        <f t="shared" si="9"/>
        <v>0</v>
      </c>
      <c r="K60" s="249">
        <f t="shared" si="9"/>
        <v>0</v>
      </c>
      <c r="L60" s="249">
        <f t="shared" si="9"/>
        <v>0</v>
      </c>
      <c r="M60" s="249">
        <f t="shared" si="9"/>
        <v>0</v>
      </c>
      <c r="N60" s="249">
        <f t="shared" si="9"/>
        <v>0</v>
      </c>
      <c r="O60" s="249">
        <f t="shared" si="9"/>
        <v>0</v>
      </c>
      <c r="P60" s="171"/>
    </row>
    <row r="61" spans="1:16" ht="15">
      <c r="A61" s="203" t="s">
        <v>334</v>
      </c>
      <c r="B61" s="248" t="s">
        <v>100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171"/>
    </row>
    <row r="62" spans="1:16" ht="15">
      <c r="A62" s="203" t="s">
        <v>101</v>
      </c>
      <c r="B62" s="248" t="s">
        <v>102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171"/>
    </row>
    <row r="63" spans="1:16" ht="15">
      <c r="A63" s="203" t="s">
        <v>103</v>
      </c>
      <c r="B63" s="248" t="s">
        <v>104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171"/>
    </row>
    <row r="64" spans="1:16" ht="15">
      <c r="A64" s="203" t="s">
        <v>309</v>
      </c>
      <c r="B64" s="248" t="s">
        <v>105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71"/>
    </row>
    <row r="65" spans="1:16" ht="15">
      <c r="A65" s="203" t="s">
        <v>335</v>
      </c>
      <c r="B65" s="248" t="s">
        <v>106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71"/>
    </row>
    <row r="66" spans="1:16" ht="15">
      <c r="A66" s="203" t="s">
        <v>310</v>
      </c>
      <c r="B66" s="248" t="s">
        <v>107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>
        <f>SUM(C66:N66)</f>
        <v>0</v>
      </c>
      <c r="P66" s="171"/>
    </row>
    <row r="67" spans="1:16" ht="15">
      <c r="A67" s="203" t="s">
        <v>336</v>
      </c>
      <c r="B67" s="248" t="s">
        <v>108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171"/>
    </row>
    <row r="68" spans="1:16" ht="15">
      <c r="A68" s="203" t="s">
        <v>337</v>
      </c>
      <c r="B68" s="248" t="s">
        <v>109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171"/>
    </row>
    <row r="69" spans="1:16" ht="15">
      <c r="A69" s="203" t="s">
        <v>110</v>
      </c>
      <c r="B69" s="248" t="s">
        <v>111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171"/>
    </row>
    <row r="70" spans="1:16" ht="15">
      <c r="A70" s="200" t="s">
        <v>112</v>
      </c>
      <c r="B70" s="248" t="s">
        <v>113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171"/>
    </row>
    <row r="71" spans="1:16" ht="15">
      <c r="A71" s="203" t="s">
        <v>338</v>
      </c>
      <c r="B71" s="248" t="s">
        <v>114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>
        <f>SUM(C71:N71)</f>
        <v>0</v>
      </c>
      <c r="P71" s="171"/>
    </row>
    <row r="72" spans="1:16" ht="15">
      <c r="A72" s="200" t="s">
        <v>443</v>
      </c>
      <c r="B72" s="248" t="s">
        <v>115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>
        <f>SUM(C72:N72)</f>
        <v>0</v>
      </c>
      <c r="P72" s="171"/>
    </row>
    <row r="73" spans="1:16" ht="15">
      <c r="A73" s="200" t="s">
        <v>444</v>
      </c>
      <c r="B73" s="248" t="s">
        <v>115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171"/>
    </row>
    <row r="74" spans="1:16" ht="15">
      <c r="A74" s="221" t="s">
        <v>311</v>
      </c>
      <c r="B74" s="251" t="s">
        <v>116</v>
      </c>
      <c r="C74" s="249">
        <f aca="true" t="shared" si="10" ref="C74:O74">SUM(C61:C73)</f>
        <v>0</v>
      </c>
      <c r="D74" s="249">
        <f t="shared" si="10"/>
        <v>0</v>
      </c>
      <c r="E74" s="249">
        <f t="shared" si="10"/>
        <v>0</v>
      </c>
      <c r="F74" s="249">
        <f t="shared" si="10"/>
        <v>0</v>
      </c>
      <c r="G74" s="249">
        <f t="shared" si="10"/>
        <v>0</v>
      </c>
      <c r="H74" s="249">
        <f t="shared" si="10"/>
        <v>0</v>
      </c>
      <c r="I74" s="249">
        <f t="shared" si="10"/>
        <v>0</v>
      </c>
      <c r="J74" s="249">
        <f t="shared" si="10"/>
        <v>0</v>
      </c>
      <c r="K74" s="249">
        <f t="shared" si="10"/>
        <v>0</v>
      </c>
      <c r="L74" s="249">
        <f t="shared" si="10"/>
        <v>0</v>
      </c>
      <c r="M74" s="249">
        <f t="shared" si="10"/>
        <v>0</v>
      </c>
      <c r="N74" s="249">
        <f t="shared" si="10"/>
        <v>0</v>
      </c>
      <c r="O74" s="249">
        <f t="shared" si="10"/>
        <v>0</v>
      </c>
      <c r="P74" s="171"/>
    </row>
    <row r="75" spans="1:16" ht="15.75">
      <c r="A75" s="252" t="s">
        <v>796</v>
      </c>
      <c r="B75" s="251"/>
      <c r="C75" s="249">
        <f aca="true" t="shared" si="11" ref="C75:O75">SUM(C25,C26,C51,C60,C74)</f>
        <v>3951000</v>
      </c>
      <c r="D75" s="249">
        <f t="shared" si="11"/>
        <v>4179000</v>
      </c>
      <c r="E75" s="249">
        <f t="shared" si="11"/>
        <v>4010000</v>
      </c>
      <c r="F75" s="249">
        <f t="shared" si="11"/>
        <v>4666000</v>
      </c>
      <c r="G75" s="249">
        <f t="shared" si="11"/>
        <v>4165000</v>
      </c>
      <c r="H75" s="249">
        <f t="shared" si="11"/>
        <v>4376000</v>
      </c>
      <c r="I75" s="249">
        <f t="shared" si="11"/>
        <v>4068000</v>
      </c>
      <c r="J75" s="249">
        <f t="shared" si="11"/>
        <v>4179000</v>
      </c>
      <c r="K75" s="249">
        <f t="shared" si="11"/>
        <v>3964000</v>
      </c>
      <c r="L75" s="249">
        <f t="shared" si="11"/>
        <v>4167000</v>
      </c>
      <c r="M75" s="249">
        <f t="shared" si="11"/>
        <v>4411000</v>
      </c>
      <c r="N75" s="249">
        <f t="shared" si="11"/>
        <v>4710477</v>
      </c>
      <c r="O75" s="249">
        <f t="shared" si="11"/>
        <v>51113000</v>
      </c>
      <c r="P75" s="171"/>
    </row>
    <row r="76" spans="1:16" ht="15">
      <c r="A76" s="254" t="s">
        <v>117</v>
      </c>
      <c r="B76" s="248" t="s">
        <v>118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171"/>
    </row>
    <row r="77" spans="1:16" ht="15">
      <c r="A77" s="254" t="s">
        <v>339</v>
      </c>
      <c r="B77" s="248" t="s">
        <v>119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>
        <f>SUM(C77:N77)</f>
        <v>0</v>
      </c>
      <c r="P77" s="171"/>
    </row>
    <row r="78" spans="1:16" ht="15">
      <c r="A78" s="254" t="s">
        <v>120</v>
      </c>
      <c r="B78" s="248" t="s">
        <v>121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171"/>
    </row>
    <row r="79" spans="1:16" ht="15">
      <c r="A79" s="254" t="s">
        <v>122</v>
      </c>
      <c r="B79" s="248" t="s">
        <v>123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>
        <v>100000</v>
      </c>
      <c r="O79" s="249">
        <f>SUM(C79:N79)</f>
        <v>100000</v>
      </c>
      <c r="P79" s="171"/>
    </row>
    <row r="80" spans="1:16" ht="15">
      <c r="A80" s="164" t="s">
        <v>124</v>
      </c>
      <c r="B80" s="248" t="s">
        <v>125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171"/>
    </row>
    <row r="81" spans="1:16" ht="15">
      <c r="A81" s="164" t="s">
        <v>126</v>
      </c>
      <c r="B81" s="248" t="s">
        <v>127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171"/>
    </row>
    <row r="82" spans="1:16" ht="15">
      <c r="A82" s="164" t="s">
        <v>128</v>
      </c>
      <c r="B82" s="248" t="s">
        <v>129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>
        <v>27000</v>
      </c>
      <c r="O82" s="249">
        <f>SUM(C82:N82)</f>
        <v>27000</v>
      </c>
      <c r="P82" s="171"/>
    </row>
    <row r="83" spans="1:16" ht="15">
      <c r="A83" s="255" t="s">
        <v>312</v>
      </c>
      <c r="B83" s="251" t="s">
        <v>130</v>
      </c>
      <c r="C83" s="249"/>
      <c r="D83" s="249"/>
      <c r="E83" s="249">
        <f>SUM(E76:E82)</f>
        <v>0</v>
      </c>
      <c r="F83" s="249"/>
      <c r="G83" s="249"/>
      <c r="H83" s="249">
        <f>SUM(H76:H82)</f>
        <v>0</v>
      </c>
      <c r="I83" s="249"/>
      <c r="J83" s="249">
        <f>SUM(J76:J82)</f>
        <v>0</v>
      </c>
      <c r="K83" s="249"/>
      <c r="L83" s="249">
        <f>SUM(L76:L82)</f>
        <v>0</v>
      </c>
      <c r="M83" s="249"/>
      <c r="N83" s="249"/>
      <c r="O83" s="249">
        <f>SUM(O76:O82)</f>
        <v>127000</v>
      </c>
      <c r="P83" s="171"/>
    </row>
    <row r="84" spans="1:16" ht="15">
      <c r="A84" s="163" t="s">
        <v>131</v>
      </c>
      <c r="B84" s="248" t="s">
        <v>132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>
        <f>SUM(C84:N84)</f>
        <v>0</v>
      </c>
      <c r="P84" s="171"/>
    </row>
    <row r="85" spans="1:16" ht="15">
      <c r="A85" s="163" t="s">
        <v>133</v>
      </c>
      <c r="B85" s="248" t="s">
        <v>134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171"/>
    </row>
    <row r="86" spans="1:16" ht="15">
      <c r="A86" s="163" t="s">
        <v>135</v>
      </c>
      <c r="B86" s="248" t="s">
        <v>136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171"/>
    </row>
    <row r="87" spans="1:16" ht="15">
      <c r="A87" s="163" t="s">
        <v>137</v>
      </c>
      <c r="B87" s="248" t="s">
        <v>138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>
        <f>SUM(C87:N87)</f>
        <v>0</v>
      </c>
      <c r="P87" s="171"/>
    </row>
    <row r="88" spans="1:16" ht="15">
      <c r="A88" s="221" t="s">
        <v>313</v>
      </c>
      <c r="B88" s="251" t="s">
        <v>139</v>
      </c>
      <c r="C88" s="249">
        <f>SUM(C84:C87)</f>
        <v>0</v>
      </c>
      <c r="D88" s="249"/>
      <c r="E88" s="249">
        <f>SUM(E84:E87)</f>
        <v>0</v>
      </c>
      <c r="F88" s="249"/>
      <c r="G88" s="249">
        <f>SUM(G84:G87)</f>
        <v>0</v>
      </c>
      <c r="H88" s="249"/>
      <c r="I88" s="249"/>
      <c r="J88" s="249"/>
      <c r="K88" s="249">
        <f>SUM(K84:K87)</f>
        <v>0</v>
      </c>
      <c r="L88" s="249"/>
      <c r="M88" s="249">
        <f>SUM(M84:M87)</f>
        <v>0</v>
      </c>
      <c r="N88" s="249"/>
      <c r="O88" s="249">
        <f>SUM(O84:O87)</f>
        <v>0</v>
      </c>
      <c r="P88" s="171"/>
    </row>
    <row r="89" spans="1:16" ht="30">
      <c r="A89" s="163" t="s">
        <v>140</v>
      </c>
      <c r="B89" s="248" t="s">
        <v>141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171"/>
    </row>
    <row r="90" spans="1:16" ht="30">
      <c r="A90" s="163" t="s">
        <v>340</v>
      </c>
      <c r="B90" s="248" t="s">
        <v>142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171"/>
    </row>
    <row r="91" spans="1:16" ht="30">
      <c r="A91" s="163" t="s">
        <v>341</v>
      </c>
      <c r="B91" s="248" t="s">
        <v>143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171"/>
    </row>
    <row r="92" spans="1:16" ht="15">
      <c r="A92" s="163" t="s">
        <v>342</v>
      </c>
      <c r="B92" s="248" t="s">
        <v>144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171"/>
    </row>
    <row r="93" spans="1:16" ht="30">
      <c r="A93" s="163" t="s">
        <v>343</v>
      </c>
      <c r="B93" s="248" t="s">
        <v>145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171"/>
    </row>
    <row r="94" spans="1:16" ht="30">
      <c r="A94" s="163" t="s">
        <v>344</v>
      </c>
      <c r="B94" s="248" t="s">
        <v>146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171"/>
    </row>
    <row r="95" spans="1:16" ht="15">
      <c r="A95" s="163" t="s">
        <v>147</v>
      </c>
      <c r="B95" s="248" t="s">
        <v>148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171"/>
    </row>
    <row r="96" spans="1:16" ht="15">
      <c r="A96" s="163" t="s">
        <v>345</v>
      </c>
      <c r="B96" s="248" t="s">
        <v>149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171"/>
    </row>
    <row r="97" spans="1:16" ht="15">
      <c r="A97" s="221" t="s">
        <v>314</v>
      </c>
      <c r="B97" s="251" t="s">
        <v>150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171"/>
    </row>
    <row r="98" spans="1:16" ht="15.75">
      <c r="A98" s="252" t="s">
        <v>797</v>
      </c>
      <c r="B98" s="251"/>
      <c r="C98" s="249">
        <f>SUM(C83,C88)</f>
        <v>0</v>
      </c>
      <c r="D98" s="249"/>
      <c r="E98" s="249">
        <f>SUM(E83,E88)</f>
        <v>0</v>
      </c>
      <c r="F98" s="249"/>
      <c r="G98" s="249">
        <f>SUM(G83,G88)</f>
        <v>0</v>
      </c>
      <c r="H98" s="249">
        <f>SUM(H83,H88)</f>
        <v>0</v>
      </c>
      <c r="I98" s="249"/>
      <c r="J98" s="249">
        <f>SUM(J83,J88)</f>
        <v>0</v>
      </c>
      <c r="K98" s="249">
        <f>SUM(K83,K88)</f>
        <v>0</v>
      </c>
      <c r="L98" s="249">
        <f>SUM(L83,L88)</f>
        <v>0</v>
      </c>
      <c r="M98" s="249">
        <f>SUM(M83,M88)</f>
        <v>0</v>
      </c>
      <c r="N98" s="249"/>
      <c r="O98" s="249">
        <f>SUM(O83,O88)</f>
        <v>127000</v>
      </c>
      <c r="P98" s="171"/>
    </row>
    <row r="99" spans="1:16" ht="15.75">
      <c r="A99" s="256" t="s">
        <v>353</v>
      </c>
      <c r="B99" s="257" t="s">
        <v>151</v>
      </c>
      <c r="C99" s="249">
        <f aca="true" t="shared" si="12" ref="C99:O99">SUM(C75,C98)</f>
        <v>3951000</v>
      </c>
      <c r="D99" s="249">
        <f t="shared" si="12"/>
        <v>4179000</v>
      </c>
      <c r="E99" s="249">
        <f t="shared" si="12"/>
        <v>4010000</v>
      </c>
      <c r="F99" s="249">
        <f t="shared" si="12"/>
        <v>4666000</v>
      </c>
      <c r="G99" s="249">
        <f t="shared" si="12"/>
        <v>4165000</v>
      </c>
      <c r="H99" s="249">
        <f t="shared" si="12"/>
        <v>4376000</v>
      </c>
      <c r="I99" s="249">
        <f t="shared" si="12"/>
        <v>4068000</v>
      </c>
      <c r="J99" s="249">
        <f t="shared" si="12"/>
        <v>4179000</v>
      </c>
      <c r="K99" s="249">
        <f t="shared" si="12"/>
        <v>3964000</v>
      </c>
      <c r="L99" s="249">
        <f t="shared" si="12"/>
        <v>4167000</v>
      </c>
      <c r="M99" s="249">
        <f t="shared" si="12"/>
        <v>4411000</v>
      </c>
      <c r="N99" s="249">
        <f t="shared" si="12"/>
        <v>4710477</v>
      </c>
      <c r="O99" s="249">
        <f t="shared" si="12"/>
        <v>51240000</v>
      </c>
      <c r="P99" s="171"/>
    </row>
    <row r="100" spans="1:16" ht="15">
      <c r="A100" s="163" t="s">
        <v>346</v>
      </c>
      <c r="B100" s="165" t="s">
        <v>152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171"/>
    </row>
    <row r="101" spans="1:16" ht="15">
      <c r="A101" s="163" t="s">
        <v>153</v>
      </c>
      <c r="B101" s="165" t="s">
        <v>154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171"/>
    </row>
    <row r="102" spans="1:16" ht="15">
      <c r="A102" s="163" t="s">
        <v>347</v>
      </c>
      <c r="B102" s="165" t="s">
        <v>155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171"/>
    </row>
    <row r="103" spans="1:16" ht="15">
      <c r="A103" s="180" t="s">
        <v>315</v>
      </c>
      <c r="B103" s="205" t="s">
        <v>156</v>
      </c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171"/>
    </row>
    <row r="104" spans="1:16" ht="15">
      <c r="A104" s="262" t="s">
        <v>348</v>
      </c>
      <c r="B104" s="165" t="s">
        <v>157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171"/>
    </row>
    <row r="105" spans="1:16" ht="15">
      <c r="A105" s="262" t="s">
        <v>318</v>
      </c>
      <c r="B105" s="165" t="s">
        <v>158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171"/>
    </row>
    <row r="106" spans="1:16" ht="15">
      <c r="A106" s="163" t="s">
        <v>159</v>
      </c>
      <c r="B106" s="165" t="s">
        <v>160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171"/>
    </row>
    <row r="107" spans="1:16" ht="15">
      <c r="A107" s="163" t="s">
        <v>349</v>
      </c>
      <c r="B107" s="165" t="s">
        <v>161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171"/>
    </row>
    <row r="108" spans="1:16" ht="15">
      <c r="A108" s="239" t="s">
        <v>316</v>
      </c>
      <c r="B108" s="205" t="s">
        <v>162</v>
      </c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171"/>
    </row>
    <row r="109" spans="1:16" ht="15">
      <c r="A109" s="262" t="s">
        <v>163</v>
      </c>
      <c r="B109" s="165" t="s">
        <v>164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171"/>
    </row>
    <row r="110" spans="1:16" ht="15">
      <c r="A110" s="262" t="s">
        <v>165</v>
      </c>
      <c r="B110" s="165" t="s">
        <v>166</v>
      </c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171"/>
    </row>
    <row r="111" spans="1:16" ht="15">
      <c r="A111" s="239" t="s">
        <v>167</v>
      </c>
      <c r="B111" s="205" t="s">
        <v>168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171"/>
    </row>
    <row r="112" spans="1:16" ht="15">
      <c r="A112" s="262" t="s">
        <v>169</v>
      </c>
      <c r="B112" s="165" t="s">
        <v>170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171"/>
    </row>
    <row r="113" spans="1:16" ht="15">
      <c r="A113" s="262" t="s">
        <v>171</v>
      </c>
      <c r="B113" s="165" t="s">
        <v>172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171"/>
    </row>
    <row r="114" spans="1:16" ht="15">
      <c r="A114" s="262" t="s">
        <v>173</v>
      </c>
      <c r="B114" s="165" t="s">
        <v>174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171"/>
    </row>
    <row r="115" spans="1:16" ht="15">
      <c r="A115" s="265" t="s">
        <v>317</v>
      </c>
      <c r="B115" s="210" t="s">
        <v>175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171"/>
    </row>
    <row r="116" spans="1:16" ht="15">
      <c r="A116" s="262" t="s">
        <v>176</v>
      </c>
      <c r="B116" s="165" t="s">
        <v>177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171"/>
    </row>
    <row r="117" spans="1:16" ht="15">
      <c r="A117" s="163" t="s">
        <v>178</v>
      </c>
      <c r="B117" s="165" t="s">
        <v>179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171"/>
    </row>
    <row r="118" spans="1:16" ht="15">
      <c r="A118" s="262" t="s">
        <v>350</v>
      </c>
      <c r="B118" s="165" t="s">
        <v>180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171"/>
    </row>
    <row r="119" spans="1:16" ht="15">
      <c r="A119" s="262" t="s">
        <v>319</v>
      </c>
      <c r="B119" s="165" t="s">
        <v>181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171"/>
    </row>
    <row r="120" spans="1:16" ht="15">
      <c r="A120" s="265" t="s">
        <v>320</v>
      </c>
      <c r="B120" s="210" t="s">
        <v>182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171"/>
    </row>
    <row r="121" spans="1:16" ht="15">
      <c r="A121" s="163" t="s">
        <v>183</v>
      </c>
      <c r="B121" s="165" t="s">
        <v>184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171"/>
    </row>
    <row r="122" spans="1:16" ht="15.75">
      <c r="A122" s="268" t="s">
        <v>354</v>
      </c>
      <c r="B122" s="269" t="s">
        <v>185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171"/>
    </row>
    <row r="123" spans="1:16" ht="15.75">
      <c r="A123" s="224" t="s">
        <v>390</v>
      </c>
      <c r="B123" s="225"/>
      <c r="C123" s="249">
        <f aca="true" t="shared" si="13" ref="C123:O123">SUM(C99,C122)</f>
        <v>3951000</v>
      </c>
      <c r="D123" s="249">
        <f t="shared" si="13"/>
        <v>4179000</v>
      </c>
      <c r="E123" s="249">
        <f t="shared" si="13"/>
        <v>4010000</v>
      </c>
      <c r="F123" s="249">
        <f t="shared" si="13"/>
        <v>4666000</v>
      </c>
      <c r="G123" s="249">
        <f t="shared" si="13"/>
        <v>4165000</v>
      </c>
      <c r="H123" s="249">
        <f t="shared" si="13"/>
        <v>4376000</v>
      </c>
      <c r="I123" s="249">
        <f t="shared" si="13"/>
        <v>4068000</v>
      </c>
      <c r="J123" s="249">
        <f t="shared" si="13"/>
        <v>4179000</v>
      </c>
      <c r="K123" s="249">
        <f t="shared" si="13"/>
        <v>3964000</v>
      </c>
      <c r="L123" s="249">
        <f t="shared" si="13"/>
        <v>4167000</v>
      </c>
      <c r="M123" s="249">
        <f t="shared" si="13"/>
        <v>4411000</v>
      </c>
      <c r="N123" s="249">
        <f t="shared" si="13"/>
        <v>4710477</v>
      </c>
      <c r="O123" s="249">
        <f t="shared" si="13"/>
        <v>51240000</v>
      </c>
      <c r="P123" s="171"/>
    </row>
    <row r="124" spans="1:16" ht="25.5">
      <c r="A124" s="159" t="s">
        <v>14</v>
      </c>
      <c r="B124" s="160" t="s">
        <v>817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171"/>
    </row>
    <row r="125" spans="1:16" ht="15">
      <c r="A125" s="247" t="s">
        <v>186</v>
      </c>
      <c r="B125" s="164" t="s">
        <v>187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171"/>
    </row>
    <row r="126" spans="1:16" ht="15">
      <c r="A126" s="165" t="s">
        <v>188</v>
      </c>
      <c r="B126" s="164" t="s">
        <v>189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171"/>
    </row>
    <row r="127" spans="1:16" ht="15">
      <c r="A127" s="165" t="s">
        <v>190</v>
      </c>
      <c r="B127" s="164" t="s">
        <v>191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171"/>
    </row>
    <row r="128" spans="1:16" ht="15">
      <c r="A128" s="165" t="s">
        <v>192</v>
      </c>
      <c r="B128" s="164" t="s">
        <v>193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171"/>
    </row>
    <row r="129" spans="1:16" ht="15">
      <c r="A129" s="165" t="s">
        <v>194</v>
      </c>
      <c r="B129" s="164" t="s">
        <v>195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171"/>
    </row>
    <row r="130" spans="1:16" ht="15">
      <c r="A130" s="165" t="s">
        <v>196</v>
      </c>
      <c r="B130" s="164" t="s">
        <v>197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171"/>
    </row>
    <row r="131" spans="1:16" ht="15">
      <c r="A131" s="205" t="s">
        <v>392</v>
      </c>
      <c r="B131" s="169" t="s">
        <v>198</v>
      </c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171"/>
    </row>
    <row r="132" spans="1:16" ht="15">
      <c r="A132" s="165" t="s">
        <v>199</v>
      </c>
      <c r="B132" s="164" t="s">
        <v>200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171"/>
    </row>
    <row r="133" spans="1:16" ht="30">
      <c r="A133" s="165" t="s">
        <v>201</v>
      </c>
      <c r="B133" s="164" t="s">
        <v>202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171"/>
    </row>
    <row r="134" spans="1:16" ht="30">
      <c r="A134" s="165" t="s">
        <v>355</v>
      </c>
      <c r="B134" s="164" t="s">
        <v>203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171"/>
    </row>
    <row r="135" spans="1:16" ht="30">
      <c r="A135" s="165" t="s">
        <v>356</v>
      </c>
      <c r="B135" s="164" t="s">
        <v>204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171"/>
    </row>
    <row r="136" spans="1:16" ht="15">
      <c r="A136" s="165" t="s">
        <v>357</v>
      </c>
      <c r="B136" s="164" t="s">
        <v>205</v>
      </c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171"/>
    </row>
    <row r="137" spans="1:16" ht="15">
      <c r="A137" s="210" t="s">
        <v>393</v>
      </c>
      <c r="B137" s="255" t="s">
        <v>206</v>
      </c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171"/>
    </row>
    <row r="138" spans="1:16" ht="15">
      <c r="A138" s="165" t="s">
        <v>361</v>
      </c>
      <c r="B138" s="164" t="s">
        <v>215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171"/>
    </row>
    <row r="139" spans="1:16" ht="15">
      <c r="A139" s="165" t="s">
        <v>362</v>
      </c>
      <c r="B139" s="164" t="s">
        <v>216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171"/>
    </row>
    <row r="140" spans="1:16" ht="15">
      <c r="A140" s="205" t="s">
        <v>395</v>
      </c>
      <c r="B140" s="169" t="s">
        <v>217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171"/>
    </row>
    <row r="141" spans="1:16" ht="15">
      <c r="A141" s="165" t="s">
        <v>363</v>
      </c>
      <c r="B141" s="164" t="s">
        <v>218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171"/>
    </row>
    <row r="142" spans="1:16" ht="15">
      <c r="A142" s="165" t="s">
        <v>364</v>
      </c>
      <c r="B142" s="164" t="s">
        <v>219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171"/>
    </row>
    <row r="143" spans="1:16" ht="15">
      <c r="A143" s="165" t="s">
        <v>365</v>
      </c>
      <c r="B143" s="164" t="s">
        <v>220</v>
      </c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171"/>
    </row>
    <row r="144" spans="1:16" ht="15">
      <c r="A144" s="165" t="s">
        <v>366</v>
      </c>
      <c r="B144" s="164" t="s">
        <v>221</v>
      </c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171"/>
    </row>
    <row r="145" spans="1:16" ht="15">
      <c r="A145" s="165" t="s">
        <v>367</v>
      </c>
      <c r="B145" s="164" t="s">
        <v>222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171"/>
    </row>
    <row r="146" spans="1:16" ht="15">
      <c r="A146" s="165" t="s">
        <v>223</v>
      </c>
      <c r="B146" s="164" t="s">
        <v>224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171"/>
    </row>
    <row r="147" spans="1:16" ht="15">
      <c r="A147" s="165" t="s">
        <v>368</v>
      </c>
      <c r="B147" s="164" t="s">
        <v>225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171"/>
    </row>
    <row r="148" spans="1:16" ht="15">
      <c r="A148" s="165" t="s">
        <v>369</v>
      </c>
      <c r="B148" s="164" t="s">
        <v>226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171"/>
    </row>
    <row r="149" spans="1:16" ht="15">
      <c r="A149" s="205" t="s">
        <v>396</v>
      </c>
      <c r="B149" s="169" t="s">
        <v>227</v>
      </c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171"/>
    </row>
    <row r="150" spans="1:16" ht="15">
      <c r="A150" s="165" t="s">
        <v>370</v>
      </c>
      <c r="B150" s="164" t="s">
        <v>228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171"/>
    </row>
    <row r="151" spans="1:16" ht="15">
      <c r="A151" s="210" t="s">
        <v>397</v>
      </c>
      <c r="B151" s="255" t="s">
        <v>229</v>
      </c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171"/>
    </row>
    <row r="152" spans="1:16" ht="15">
      <c r="A152" s="163" t="s">
        <v>230</v>
      </c>
      <c r="B152" s="164" t="s">
        <v>231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171"/>
    </row>
    <row r="153" spans="1:16" ht="15">
      <c r="A153" s="163" t="s">
        <v>371</v>
      </c>
      <c r="B153" s="164" t="s">
        <v>232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171"/>
    </row>
    <row r="154" spans="1:16" ht="15">
      <c r="A154" s="163" t="s">
        <v>372</v>
      </c>
      <c r="B154" s="164" t="s">
        <v>233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171"/>
    </row>
    <row r="155" spans="1:16" ht="15">
      <c r="A155" s="163" t="s">
        <v>373</v>
      </c>
      <c r="B155" s="164" t="s">
        <v>234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171"/>
    </row>
    <row r="156" spans="1:16" ht="15">
      <c r="A156" s="163" t="s">
        <v>235</v>
      </c>
      <c r="B156" s="164" t="s">
        <v>236</v>
      </c>
      <c r="C156" s="249">
        <v>140000</v>
      </c>
      <c r="D156" s="249">
        <v>147000</v>
      </c>
      <c r="E156" s="249">
        <v>146000</v>
      </c>
      <c r="F156" s="249">
        <v>150000</v>
      </c>
      <c r="G156" s="249">
        <v>152000</v>
      </c>
      <c r="H156" s="249">
        <v>148000</v>
      </c>
      <c r="I156" s="249"/>
      <c r="J156" s="249">
        <v>75000</v>
      </c>
      <c r="K156" s="249">
        <v>146000</v>
      </c>
      <c r="L156" s="249">
        <v>152000</v>
      </c>
      <c r="M156" s="249">
        <v>158000</v>
      </c>
      <c r="N156" s="249">
        <v>246000</v>
      </c>
      <c r="O156" s="249">
        <f>SUM(C156:N156)</f>
        <v>1660000</v>
      </c>
      <c r="P156" s="171"/>
    </row>
    <row r="157" spans="1:16" ht="15">
      <c r="A157" s="163" t="s">
        <v>237</v>
      </c>
      <c r="B157" s="164" t="s">
        <v>238</v>
      </c>
      <c r="C157" s="249">
        <v>38000</v>
      </c>
      <c r="D157" s="249">
        <v>40000</v>
      </c>
      <c r="E157" s="249">
        <v>39000</v>
      </c>
      <c r="F157" s="249">
        <v>41000</v>
      </c>
      <c r="G157" s="249">
        <v>41000</v>
      </c>
      <c r="H157" s="249">
        <v>40000</v>
      </c>
      <c r="I157" s="249"/>
      <c r="J157" s="249">
        <v>20000</v>
      </c>
      <c r="K157" s="249">
        <v>39000</v>
      </c>
      <c r="L157" s="249">
        <v>41000</v>
      </c>
      <c r="M157" s="249">
        <v>43000</v>
      </c>
      <c r="N157" s="249">
        <v>66000</v>
      </c>
      <c r="O157" s="249">
        <f>SUM(C157:N157)</f>
        <v>448000</v>
      </c>
      <c r="P157" s="171"/>
    </row>
    <row r="158" spans="1:16" ht="15">
      <c r="A158" s="163" t="s">
        <v>239</v>
      </c>
      <c r="B158" s="164" t="s">
        <v>240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171"/>
    </row>
    <row r="159" spans="1:16" ht="15">
      <c r="A159" s="163" t="s">
        <v>374</v>
      </c>
      <c r="B159" s="164" t="s">
        <v>241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171"/>
    </row>
    <row r="160" spans="1:16" ht="15">
      <c r="A160" s="163" t="s">
        <v>375</v>
      </c>
      <c r="B160" s="164" t="s">
        <v>242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171"/>
    </row>
    <row r="161" spans="1:16" ht="15">
      <c r="A161" s="163" t="s">
        <v>376</v>
      </c>
      <c r="B161" s="164" t="s">
        <v>243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171"/>
    </row>
    <row r="162" spans="1:16" ht="15">
      <c r="A162" s="221" t="s">
        <v>398</v>
      </c>
      <c r="B162" s="255" t="s">
        <v>244</v>
      </c>
      <c r="C162" s="249">
        <f aca="true" t="shared" si="14" ref="C162:O162">SUM(C152:C161)</f>
        <v>178000</v>
      </c>
      <c r="D162" s="249">
        <f t="shared" si="14"/>
        <v>187000</v>
      </c>
      <c r="E162" s="249">
        <f t="shared" si="14"/>
        <v>185000</v>
      </c>
      <c r="F162" s="249">
        <f t="shared" si="14"/>
        <v>191000</v>
      </c>
      <c r="G162" s="249">
        <f t="shared" si="14"/>
        <v>193000</v>
      </c>
      <c r="H162" s="249">
        <f t="shared" si="14"/>
        <v>188000</v>
      </c>
      <c r="I162" s="249">
        <f t="shared" si="14"/>
        <v>0</v>
      </c>
      <c r="J162" s="249">
        <f t="shared" si="14"/>
        <v>95000</v>
      </c>
      <c r="K162" s="249">
        <f t="shared" si="14"/>
        <v>185000</v>
      </c>
      <c r="L162" s="249">
        <f t="shared" si="14"/>
        <v>193000</v>
      </c>
      <c r="M162" s="249">
        <f t="shared" si="14"/>
        <v>201000</v>
      </c>
      <c r="N162" s="249">
        <f t="shared" si="14"/>
        <v>312000</v>
      </c>
      <c r="O162" s="249">
        <f t="shared" si="14"/>
        <v>2108000</v>
      </c>
      <c r="P162" s="171"/>
    </row>
    <row r="163" spans="1:16" ht="30">
      <c r="A163" s="163" t="s">
        <v>253</v>
      </c>
      <c r="B163" s="164" t="s">
        <v>254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171"/>
    </row>
    <row r="164" spans="1:16" ht="30">
      <c r="A164" s="165" t="s">
        <v>380</v>
      </c>
      <c r="B164" s="164" t="s">
        <v>255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171"/>
    </row>
    <row r="165" spans="1:16" ht="15">
      <c r="A165" s="163" t="s">
        <v>381</v>
      </c>
      <c r="B165" s="164" t="s">
        <v>256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171"/>
    </row>
    <row r="166" spans="1:16" ht="15">
      <c r="A166" s="210" t="s">
        <v>400</v>
      </c>
      <c r="B166" s="255" t="s">
        <v>257</v>
      </c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171"/>
    </row>
    <row r="167" spans="1:16" ht="15.75">
      <c r="A167" s="252" t="s">
        <v>798</v>
      </c>
      <c r="B167" s="270"/>
      <c r="C167" s="249">
        <f>SUM(C137,C151,C162,C166)</f>
        <v>178000</v>
      </c>
      <c r="D167" s="249">
        <f>SUM(D137,D151,D162)</f>
        <v>187000</v>
      </c>
      <c r="E167" s="249">
        <f aca="true" t="shared" si="15" ref="E167:O167">SUM(E137,E151,E162,E166)</f>
        <v>185000</v>
      </c>
      <c r="F167" s="249">
        <f t="shared" si="15"/>
        <v>191000</v>
      </c>
      <c r="G167" s="249">
        <f t="shared" si="15"/>
        <v>193000</v>
      </c>
      <c r="H167" s="249">
        <f t="shared" si="15"/>
        <v>188000</v>
      </c>
      <c r="I167" s="249">
        <f t="shared" si="15"/>
        <v>0</v>
      </c>
      <c r="J167" s="249">
        <f t="shared" si="15"/>
        <v>95000</v>
      </c>
      <c r="K167" s="249">
        <f t="shared" si="15"/>
        <v>185000</v>
      </c>
      <c r="L167" s="249">
        <f t="shared" si="15"/>
        <v>193000</v>
      </c>
      <c r="M167" s="249">
        <f t="shared" si="15"/>
        <v>201000</v>
      </c>
      <c r="N167" s="249">
        <f t="shared" si="15"/>
        <v>312000</v>
      </c>
      <c r="O167" s="249">
        <f t="shared" si="15"/>
        <v>2108000</v>
      </c>
      <c r="P167" s="171"/>
    </row>
    <row r="168" spans="1:16" ht="15">
      <c r="A168" s="165" t="s">
        <v>207</v>
      </c>
      <c r="B168" s="164" t="s">
        <v>208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171"/>
    </row>
    <row r="169" spans="1:16" ht="30">
      <c r="A169" s="165" t="s">
        <v>209</v>
      </c>
      <c r="B169" s="164" t="s">
        <v>210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171"/>
    </row>
    <row r="170" spans="1:16" ht="30">
      <c r="A170" s="165" t="s">
        <v>358</v>
      </c>
      <c r="B170" s="164" t="s">
        <v>211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171"/>
    </row>
    <row r="171" spans="1:16" ht="30">
      <c r="A171" s="165" t="s">
        <v>359</v>
      </c>
      <c r="B171" s="164" t="s">
        <v>212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171"/>
    </row>
    <row r="172" spans="1:16" ht="15">
      <c r="A172" s="165" t="s">
        <v>360</v>
      </c>
      <c r="B172" s="164" t="s">
        <v>213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171"/>
    </row>
    <row r="173" spans="1:16" ht="15">
      <c r="A173" s="210" t="s">
        <v>394</v>
      </c>
      <c r="B173" s="255" t="s">
        <v>214</v>
      </c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171"/>
    </row>
    <row r="174" spans="1:16" ht="15">
      <c r="A174" s="163" t="s">
        <v>377</v>
      </c>
      <c r="B174" s="164" t="s">
        <v>245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171"/>
    </row>
    <row r="175" spans="1:16" ht="15">
      <c r="A175" s="163" t="s">
        <v>378</v>
      </c>
      <c r="B175" s="164" t="s">
        <v>246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171"/>
    </row>
    <row r="176" spans="1:16" ht="15">
      <c r="A176" s="163" t="s">
        <v>247</v>
      </c>
      <c r="B176" s="164" t="s">
        <v>248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171"/>
    </row>
    <row r="177" spans="1:16" ht="15">
      <c r="A177" s="163" t="s">
        <v>379</v>
      </c>
      <c r="B177" s="164" t="s">
        <v>249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171"/>
    </row>
    <row r="178" spans="1:16" ht="15">
      <c r="A178" s="163" t="s">
        <v>250</v>
      </c>
      <c r="B178" s="164" t="s">
        <v>251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171"/>
    </row>
    <row r="179" spans="1:16" ht="15">
      <c r="A179" s="210" t="s">
        <v>399</v>
      </c>
      <c r="B179" s="255" t="s">
        <v>252</v>
      </c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171"/>
    </row>
    <row r="180" spans="1:16" ht="30">
      <c r="A180" s="163" t="s">
        <v>258</v>
      </c>
      <c r="B180" s="164" t="s">
        <v>259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171"/>
    </row>
    <row r="181" spans="1:16" ht="30">
      <c r="A181" s="165" t="s">
        <v>382</v>
      </c>
      <c r="B181" s="164" t="s">
        <v>260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171"/>
    </row>
    <row r="182" spans="1:16" ht="15">
      <c r="A182" s="163" t="s">
        <v>383</v>
      </c>
      <c r="B182" s="164" t="s">
        <v>261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171"/>
    </row>
    <row r="183" spans="1:16" ht="15">
      <c r="A183" s="210" t="s">
        <v>402</v>
      </c>
      <c r="B183" s="255" t="s">
        <v>262</v>
      </c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171"/>
    </row>
    <row r="184" spans="1:16" ht="15.75">
      <c r="A184" s="252" t="s">
        <v>799</v>
      </c>
      <c r="B184" s="270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171"/>
    </row>
    <row r="185" spans="1:16" ht="15.75">
      <c r="A185" s="271" t="s">
        <v>401</v>
      </c>
      <c r="B185" s="256" t="s">
        <v>263</v>
      </c>
      <c r="C185" s="249">
        <f aca="true" t="shared" si="16" ref="C185:K185">SUM(C167,C184)</f>
        <v>178000</v>
      </c>
      <c r="D185" s="249">
        <f t="shared" si="16"/>
        <v>187000</v>
      </c>
      <c r="E185" s="249">
        <f t="shared" si="16"/>
        <v>185000</v>
      </c>
      <c r="F185" s="249">
        <f t="shared" si="16"/>
        <v>191000</v>
      </c>
      <c r="G185" s="249">
        <f t="shared" si="16"/>
        <v>193000</v>
      </c>
      <c r="H185" s="249">
        <f t="shared" si="16"/>
        <v>188000</v>
      </c>
      <c r="I185" s="249">
        <f t="shared" si="16"/>
        <v>0</v>
      </c>
      <c r="J185" s="249">
        <f t="shared" si="16"/>
        <v>95000</v>
      </c>
      <c r="K185" s="249">
        <f t="shared" si="16"/>
        <v>185000</v>
      </c>
      <c r="L185" s="249">
        <f>SUM(L167:L168,L184)</f>
        <v>193000</v>
      </c>
      <c r="M185" s="249">
        <f>SUM(M167,M184)</f>
        <v>201000</v>
      </c>
      <c r="N185" s="249">
        <f>SUM(N167,N184)</f>
        <v>312000</v>
      </c>
      <c r="O185" s="249">
        <f>SUM(O167,O184)</f>
        <v>2108000</v>
      </c>
      <c r="P185" s="171"/>
    </row>
    <row r="186" spans="1:16" ht="15.75">
      <c r="A186" s="272" t="s">
        <v>800</v>
      </c>
      <c r="B186" s="273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171"/>
    </row>
    <row r="187" spans="1:16" ht="15.75">
      <c r="A187" s="272" t="s">
        <v>801</v>
      </c>
      <c r="B187" s="273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171"/>
    </row>
    <row r="188" spans="1:16" ht="15">
      <c r="A188" s="262" t="s">
        <v>384</v>
      </c>
      <c r="B188" s="165" t="s">
        <v>264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171"/>
    </row>
    <row r="189" spans="1:16" ht="15">
      <c r="A189" s="163" t="s">
        <v>265</v>
      </c>
      <c r="B189" s="165" t="s">
        <v>266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171"/>
    </row>
    <row r="190" spans="1:16" ht="15">
      <c r="A190" s="262" t="s">
        <v>385</v>
      </c>
      <c r="B190" s="165" t="s">
        <v>267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171"/>
    </row>
    <row r="191" spans="1:16" ht="15">
      <c r="A191" s="180" t="s">
        <v>403</v>
      </c>
      <c r="B191" s="205" t="s">
        <v>268</v>
      </c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171"/>
    </row>
    <row r="192" spans="1:16" ht="15">
      <c r="A192" s="163" t="s">
        <v>386</v>
      </c>
      <c r="B192" s="165" t="s">
        <v>269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171"/>
    </row>
    <row r="193" spans="1:16" ht="15">
      <c r="A193" s="262" t="s">
        <v>270</v>
      </c>
      <c r="B193" s="165" t="s">
        <v>271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171"/>
    </row>
    <row r="194" spans="1:16" ht="15">
      <c r="A194" s="163" t="s">
        <v>387</v>
      </c>
      <c r="B194" s="165" t="s">
        <v>272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171"/>
    </row>
    <row r="195" spans="1:16" ht="15">
      <c r="A195" s="262" t="s">
        <v>273</v>
      </c>
      <c r="B195" s="165" t="s">
        <v>274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171"/>
    </row>
    <row r="196" spans="1:16" ht="15">
      <c r="A196" s="239" t="s">
        <v>404</v>
      </c>
      <c r="B196" s="205" t="s">
        <v>275</v>
      </c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171"/>
    </row>
    <row r="197" spans="1:16" ht="15">
      <c r="A197" s="165" t="s">
        <v>441</v>
      </c>
      <c r="B197" s="165" t="s">
        <v>276</v>
      </c>
      <c r="C197" s="249">
        <v>309900</v>
      </c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>
        <f>SUM(C197:N197)</f>
        <v>309900</v>
      </c>
      <c r="P197" s="171"/>
    </row>
    <row r="198" spans="1:16" ht="15">
      <c r="A198" s="165" t="s">
        <v>442</v>
      </c>
      <c r="B198" s="165" t="s">
        <v>276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171"/>
    </row>
    <row r="199" spans="1:16" ht="15">
      <c r="A199" s="165" t="s">
        <v>439</v>
      </c>
      <c r="B199" s="165" t="s">
        <v>277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171"/>
    </row>
    <row r="200" spans="1:16" ht="15">
      <c r="A200" s="165" t="s">
        <v>440</v>
      </c>
      <c r="B200" s="165" t="s">
        <v>277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171"/>
    </row>
    <row r="201" spans="1:16" ht="15">
      <c r="A201" s="205" t="s">
        <v>405</v>
      </c>
      <c r="B201" s="205" t="s">
        <v>278</v>
      </c>
      <c r="C201" s="249">
        <f>SUM(C197:C200)</f>
        <v>309900</v>
      </c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>
        <f>SUM(O197:O200)</f>
        <v>309900</v>
      </c>
      <c r="P201" s="171"/>
    </row>
    <row r="202" spans="1:16" ht="15">
      <c r="A202" s="262" t="s">
        <v>279</v>
      </c>
      <c r="B202" s="165" t="s">
        <v>280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171"/>
    </row>
    <row r="203" spans="1:16" ht="15">
      <c r="A203" s="262" t="s">
        <v>281</v>
      </c>
      <c r="B203" s="165" t="s">
        <v>282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171"/>
    </row>
    <row r="204" spans="1:16" ht="15">
      <c r="A204" s="262" t="s">
        <v>283</v>
      </c>
      <c r="B204" s="165" t="s">
        <v>284</v>
      </c>
      <c r="C204" s="249">
        <v>4069000</v>
      </c>
      <c r="D204" s="249">
        <v>4075000</v>
      </c>
      <c r="E204" s="249">
        <v>3869000</v>
      </c>
      <c r="F204" s="249">
        <v>4185000</v>
      </c>
      <c r="G204" s="249">
        <v>4035000</v>
      </c>
      <c r="H204" s="249">
        <v>4078000</v>
      </c>
      <c r="I204" s="249">
        <v>3985000</v>
      </c>
      <c r="J204" s="249">
        <v>4168000</v>
      </c>
      <c r="K204" s="249">
        <v>4025000</v>
      </c>
      <c r="L204" s="249">
        <v>3965000</v>
      </c>
      <c r="M204" s="249">
        <v>4750000</v>
      </c>
      <c r="N204" s="249">
        <v>3618100</v>
      </c>
      <c r="O204" s="249">
        <f>SUM(C204:N204)</f>
        <v>48822100</v>
      </c>
      <c r="P204" s="171"/>
    </row>
    <row r="205" spans="1:16" ht="15">
      <c r="A205" s="262" t="s">
        <v>285</v>
      </c>
      <c r="B205" s="165" t="s">
        <v>286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171"/>
    </row>
    <row r="206" spans="1:16" ht="15">
      <c r="A206" s="163" t="s">
        <v>388</v>
      </c>
      <c r="B206" s="165" t="s">
        <v>287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171"/>
    </row>
    <row r="207" spans="1:16" ht="15">
      <c r="A207" s="180" t="s">
        <v>406</v>
      </c>
      <c r="B207" s="205" t="s">
        <v>288</v>
      </c>
      <c r="C207" s="249">
        <f>SUM(C202:C206)</f>
        <v>4069000</v>
      </c>
      <c r="D207" s="249">
        <f aca="true" t="shared" si="17" ref="D207:N207">SUM(D202:D206)</f>
        <v>4075000</v>
      </c>
      <c r="E207" s="249">
        <f t="shared" si="17"/>
        <v>3869000</v>
      </c>
      <c r="F207" s="249">
        <f t="shared" si="17"/>
        <v>4185000</v>
      </c>
      <c r="G207" s="249">
        <f t="shared" si="17"/>
        <v>4035000</v>
      </c>
      <c r="H207" s="249">
        <f t="shared" si="17"/>
        <v>4078000</v>
      </c>
      <c r="I207" s="249">
        <f t="shared" si="17"/>
        <v>3985000</v>
      </c>
      <c r="J207" s="249">
        <f t="shared" si="17"/>
        <v>4168000</v>
      </c>
      <c r="K207" s="249">
        <f t="shared" si="17"/>
        <v>4025000</v>
      </c>
      <c r="L207" s="249">
        <f t="shared" si="17"/>
        <v>3965000</v>
      </c>
      <c r="M207" s="249">
        <f t="shared" si="17"/>
        <v>4750000</v>
      </c>
      <c r="N207" s="249">
        <f t="shared" si="17"/>
        <v>3618100</v>
      </c>
      <c r="O207" s="249">
        <f>SUM(O202:O206)</f>
        <v>48822100</v>
      </c>
      <c r="P207" s="171"/>
    </row>
    <row r="208" spans="1:16" ht="15">
      <c r="A208" s="163" t="s">
        <v>289</v>
      </c>
      <c r="B208" s="165" t="s">
        <v>290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171"/>
    </row>
    <row r="209" spans="1:16" ht="15">
      <c r="A209" s="163" t="s">
        <v>291</v>
      </c>
      <c r="B209" s="165" t="s">
        <v>292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171"/>
    </row>
    <row r="210" spans="1:16" ht="15">
      <c r="A210" s="262" t="s">
        <v>293</v>
      </c>
      <c r="B210" s="165" t="s">
        <v>294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171"/>
    </row>
    <row r="211" spans="1:16" ht="15">
      <c r="A211" s="262" t="s">
        <v>389</v>
      </c>
      <c r="B211" s="165" t="s">
        <v>295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171"/>
    </row>
    <row r="212" spans="1:16" ht="15">
      <c r="A212" s="239" t="s">
        <v>407</v>
      </c>
      <c r="B212" s="205" t="s">
        <v>296</v>
      </c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171"/>
    </row>
    <row r="213" spans="1:16" ht="15">
      <c r="A213" s="180" t="s">
        <v>297</v>
      </c>
      <c r="B213" s="205" t="s">
        <v>298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171"/>
    </row>
    <row r="214" spans="1:16" ht="15.75">
      <c r="A214" s="268" t="s">
        <v>408</v>
      </c>
      <c r="B214" s="269" t="s">
        <v>299</v>
      </c>
      <c r="C214" s="249">
        <f>C201+C207</f>
        <v>4378900</v>
      </c>
      <c r="D214" s="249">
        <f aca="true" t="shared" si="18" ref="D214:O214">D201+D207</f>
        <v>4075000</v>
      </c>
      <c r="E214" s="249">
        <f t="shared" si="18"/>
        <v>3869000</v>
      </c>
      <c r="F214" s="249">
        <f t="shared" si="18"/>
        <v>4185000</v>
      </c>
      <c r="G214" s="249">
        <f t="shared" si="18"/>
        <v>4035000</v>
      </c>
      <c r="H214" s="249">
        <f t="shared" si="18"/>
        <v>4078000</v>
      </c>
      <c r="I214" s="249">
        <f t="shared" si="18"/>
        <v>3985000</v>
      </c>
      <c r="J214" s="249">
        <f t="shared" si="18"/>
        <v>4168000</v>
      </c>
      <c r="K214" s="249">
        <f t="shared" si="18"/>
        <v>4025000</v>
      </c>
      <c r="L214" s="249">
        <f t="shared" si="18"/>
        <v>3965000</v>
      </c>
      <c r="M214" s="249">
        <f t="shared" si="18"/>
        <v>4750000</v>
      </c>
      <c r="N214" s="249">
        <f t="shared" si="18"/>
        <v>3618100</v>
      </c>
      <c r="O214" s="249">
        <f t="shared" si="18"/>
        <v>49132000</v>
      </c>
      <c r="P214" s="171"/>
    </row>
    <row r="215" spans="1:16" ht="15.75">
      <c r="A215" s="224" t="s">
        <v>391</v>
      </c>
      <c r="B215" s="225"/>
      <c r="C215" s="249">
        <f aca="true" t="shared" si="19" ref="C215:N215">SUM(C185,C214)</f>
        <v>4556900</v>
      </c>
      <c r="D215" s="249">
        <f t="shared" si="19"/>
        <v>4262000</v>
      </c>
      <c r="E215" s="249">
        <f t="shared" si="19"/>
        <v>4054000</v>
      </c>
      <c r="F215" s="249">
        <f t="shared" si="19"/>
        <v>4376000</v>
      </c>
      <c r="G215" s="249">
        <f t="shared" si="19"/>
        <v>4228000</v>
      </c>
      <c r="H215" s="249">
        <f t="shared" si="19"/>
        <v>4266000</v>
      </c>
      <c r="I215" s="249">
        <f t="shared" si="19"/>
        <v>3985000</v>
      </c>
      <c r="J215" s="249">
        <f t="shared" si="19"/>
        <v>4263000</v>
      </c>
      <c r="K215" s="249">
        <f t="shared" si="19"/>
        <v>4210000</v>
      </c>
      <c r="L215" s="249">
        <f t="shared" si="19"/>
        <v>4158000</v>
      </c>
      <c r="M215" s="249">
        <f t="shared" si="19"/>
        <v>4951000</v>
      </c>
      <c r="N215" s="249">
        <f t="shared" si="19"/>
        <v>3930100</v>
      </c>
      <c r="O215" s="249">
        <f>SUM(C215:N215)</f>
        <v>51240000</v>
      </c>
      <c r="P215" s="171"/>
    </row>
    <row r="216" spans="2:16" ht="15">
      <c r="B216" s="171"/>
      <c r="C216" s="448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  <c r="O216" s="448"/>
      <c r="P216" s="171"/>
    </row>
    <row r="217" spans="2:16" ht="15">
      <c r="B217" s="171"/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  <c r="O217" s="448"/>
      <c r="P217" s="171"/>
    </row>
    <row r="218" spans="2:16" ht="15">
      <c r="B218" s="171"/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  <c r="O218" s="448"/>
      <c r="P218" s="171"/>
    </row>
    <row r="219" spans="2:16" ht="15">
      <c r="B219" s="171"/>
      <c r="C219" s="448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  <c r="O219" s="448"/>
      <c r="P219" s="171"/>
    </row>
    <row r="220" spans="2:16" ht="15">
      <c r="B220" s="171"/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  <c r="O220" s="448"/>
      <c r="P220" s="171"/>
    </row>
    <row r="221" spans="2:16" ht="15">
      <c r="B221" s="171"/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171"/>
    </row>
    <row r="222" spans="2:16" ht="15">
      <c r="B222" s="171"/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  <c r="O222" s="448"/>
      <c r="P222" s="171"/>
    </row>
    <row r="223" spans="2:16" ht="15">
      <c r="B223" s="171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171"/>
    </row>
    <row r="224" spans="2:16" ht="15">
      <c r="B224" s="171"/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  <c r="O224" s="448"/>
      <c r="P224" s="171"/>
    </row>
    <row r="225" spans="2:16" ht="15">
      <c r="B225" s="171"/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  <c r="O225" s="448"/>
      <c r="P225" s="171"/>
    </row>
    <row r="226" spans="2:16" ht="15">
      <c r="B226" s="171"/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  <c r="O226" s="448"/>
      <c r="P226" s="171"/>
    </row>
    <row r="227" spans="2:16" ht="15">
      <c r="B227" s="171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171"/>
    </row>
    <row r="228" spans="2:16" ht="15">
      <c r="B228" s="171"/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  <c r="O228" s="448"/>
      <c r="P228" s="171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D197">
      <selection activeCell="N205" sqref="N205"/>
    </sheetView>
  </sheetViews>
  <sheetFormatPr defaultColWidth="9.140625" defaultRowHeight="15"/>
  <cols>
    <col min="1" max="1" width="91.140625" style="0" customWidth="1"/>
    <col min="3" max="9" width="13.140625" style="114" customWidth="1"/>
    <col min="10" max="10" width="15.28125" style="114" customWidth="1"/>
    <col min="11" max="11" width="15.421875" style="114" customWidth="1"/>
    <col min="12" max="15" width="13.140625" style="114" customWidth="1"/>
  </cols>
  <sheetData>
    <row r="1" spans="1:6" ht="15">
      <c r="A1" s="243" t="s">
        <v>794</v>
      </c>
      <c r="B1" s="244"/>
      <c r="C1" s="446"/>
      <c r="D1" s="446"/>
      <c r="E1" s="446"/>
      <c r="F1" s="446"/>
    </row>
    <row r="2" spans="1:15" ht="28.5" customHeight="1">
      <c r="A2" s="464" t="s">
        <v>902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ht="26.25" customHeight="1">
      <c r="A3" s="461" t="s">
        <v>968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5" spans="1:15" ht="15">
      <c r="A5" s="171" t="s">
        <v>819</v>
      </c>
      <c r="O5" s="278" t="s">
        <v>934</v>
      </c>
    </row>
    <row r="6" spans="1:16" ht="25.5">
      <c r="A6" s="159" t="s">
        <v>14</v>
      </c>
      <c r="B6" s="160" t="s">
        <v>15</v>
      </c>
      <c r="C6" s="249" t="s">
        <v>805</v>
      </c>
      <c r="D6" s="249" t="s">
        <v>806</v>
      </c>
      <c r="E6" s="249" t="s">
        <v>807</v>
      </c>
      <c r="F6" s="249" t="s">
        <v>808</v>
      </c>
      <c r="G6" s="249" t="s">
        <v>809</v>
      </c>
      <c r="H6" s="249" t="s">
        <v>810</v>
      </c>
      <c r="I6" s="249" t="s">
        <v>811</v>
      </c>
      <c r="J6" s="249" t="s">
        <v>812</v>
      </c>
      <c r="K6" s="249" t="s">
        <v>813</v>
      </c>
      <c r="L6" s="249" t="s">
        <v>814</v>
      </c>
      <c r="M6" s="249" t="s">
        <v>815</v>
      </c>
      <c r="N6" s="249" t="s">
        <v>816</v>
      </c>
      <c r="O6" s="447" t="s">
        <v>0</v>
      </c>
      <c r="P6" s="171"/>
    </row>
    <row r="7" spans="1:16" ht="15">
      <c r="A7" s="279" t="s">
        <v>16</v>
      </c>
      <c r="B7" s="280" t="s">
        <v>17</v>
      </c>
      <c r="C7" s="249">
        <v>2820000</v>
      </c>
      <c r="D7" s="249">
        <v>2984000</v>
      </c>
      <c r="E7" s="249">
        <v>2984000</v>
      </c>
      <c r="F7" s="249">
        <v>2984000</v>
      </c>
      <c r="G7" s="249">
        <v>2980000</v>
      </c>
      <c r="H7" s="249">
        <v>2984000</v>
      </c>
      <c r="I7" s="249">
        <v>2984000</v>
      </c>
      <c r="J7" s="249">
        <v>2984000</v>
      </c>
      <c r="K7" s="249">
        <v>2984000</v>
      </c>
      <c r="L7" s="249">
        <v>2984000</v>
      </c>
      <c r="M7" s="249">
        <v>2984000</v>
      </c>
      <c r="N7" s="249">
        <v>3160000</v>
      </c>
      <c r="O7" s="249">
        <f>SUM(C7:N7)</f>
        <v>35816000</v>
      </c>
      <c r="P7" s="171">
        <v>35816</v>
      </c>
    </row>
    <row r="8" spans="1:16" ht="15">
      <c r="A8" s="279" t="s">
        <v>18</v>
      </c>
      <c r="B8" s="248" t="s">
        <v>19</v>
      </c>
      <c r="C8" s="249">
        <v>250000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>
        <f>SUM(C8:N8)</f>
        <v>250000</v>
      </c>
      <c r="P8" s="171"/>
    </row>
    <row r="9" spans="1:16" ht="15">
      <c r="A9" s="279" t="s">
        <v>20</v>
      </c>
      <c r="B9" s="248" t="s">
        <v>21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171"/>
    </row>
    <row r="10" spans="1:16" ht="15">
      <c r="A10" s="247" t="s">
        <v>22</v>
      </c>
      <c r="B10" s="248" t="s">
        <v>23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171"/>
    </row>
    <row r="11" spans="1:16" ht="15">
      <c r="A11" s="247" t="s">
        <v>24</v>
      </c>
      <c r="B11" s="248" t="s">
        <v>25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171"/>
    </row>
    <row r="12" spans="1:16" ht="15">
      <c r="A12" s="247" t="s">
        <v>26</v>
      </c>
      <c r="B12" s="248" t="s">
        <v>27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171"/>
    </row>
    <row r="13" spans="1:16" ht="15">
      <c r="A13" s="247" t="s">
        <v>28</v>
      </c>
      <c r="B13" s="248" t="s">
        <v>29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171"/>
    </row>
    <row r="14" spans="1:16" ht="15">
      <c r="A14" s="247" t="s">
        <v>30</v>
      </c>
      <c r="B14" s="248" t="s">
        <v>31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171"/>
    </row>
    <row r="15" spans="1:16" ht="15">
      <c r="A15" s="165" t="s">
        <v>32</v>
      </c>
      <c r="B15" s="248" t="s">
        <v>33</v>
      </c>
      <c r="C15" s="249">
        <v>30000</v>
      </c>
      <c r="D15" s="249">
        <v>30000</v>
      </c>
      <c r="E15" s="249">
        <v>30000</v>
      </c>
      <c r="F15" s="249">
        <v>30000</v>
      </c>
      <c r="G15" s="249">
        <v>30000</v>
      </c>
      <c r="H15" s="249">
        <v>30000</v>
      </c>
      <c r="I15" s="249">
        <v>28000</v>
      </c>
      <c r="J15" s="249">
        <v>22000</v>
      </c>
      <c r="K15" s="249">
        <v>30000</v>
      </c>
      <c r="L15" s="249">
        <v>30000</v>
      </c>
      <c r="M15" s="249">
        <v>30000</v>
      </c>
      <c r="N15" s="249">
        <v>30000</v>
      </c>
      <c r="O15" s="249">
        <f>SUM(C15:N15)</f>
        <v>350000</v>
      </c>
      <c r="P15" s="171">
        <v>350</v>
      </c>
    </row>
    <row r="16" spans="1:16" ht="15">
      <c r="A16" s="165" t="s">
        <v>34</v>
      </c>
      <c r="B16" s="248" t="s">
        <v>35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>
        <f>SUM(C16:N16)</f>
        <v>0</v>
      </c>
      <c r="P16" s="171"/>
    </row>
    <row r="17" spans="1:16" ht="15">
      <c r="A17" s="165" t="s">
        <v>36</v>
      </c>
      <c r="B17" s="248" t="s">
        <v>37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171"/>
    </row>
    <row r="18" spans="1:16" ht="15">
      <c r="A18" s="165" t="s">
        <v>38</v>
      </c>
      <c r="B18" s="248" t="s">
        <v>39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171"/>
    </row>
    <row r="19" spans="1:16" ht="15">
      <c r="A19" s="165" t="s">
        <v>321</v>
      </c>
      <c r="B19" s="248" t="s">
        <v>40</v>
      </c>
      <c r="C19" s="249">
        <v>0</v>
      </c>
      <c r="D19" s="249">
        <v>0</v>
      </c>
      <c r="E19" s="249">
        <v>0</v>
      </c>
      <c r="F19" s="249">
        <v>797000</v>
      </c>
      <c r="G19" s="249">
        <v>120000</v>
      </c>
      <c r="H19" s="249">
        <v>120000</v>
      </c>
      <c r="I19" s="249">
        <v>120000</v>
      </c>
      <c r="J19" s="249">
        <v>120000</v>
      </c>
      <c r="K19" s="249">
        <v>120000</v>
      </c>
      <c r="L19" s="249">
        <v>120000</v>
      </c>
      <c r="M19" s="249">
        <v>120000</v>
      </c>
      <c r="N19" s="249">
        <v>420000</v>
      </c>
      <c r="O19" s="249">
        <f>SUM(C19:N19)</f>
        <v>2057000</v>
      </c>
      <c r="P19" s="171">
        <v>2057</v>
      </c>
    </row>
    <row r="20" spans="1:16" ht="15">
      <c r="A20" s="281" t="s">
        <v>300</v>
      </c>
      <c r="B20" s="282" t="s">
        <v>41</v>
      </c>
      <c r="C20" s="249">
        <f aca="true" t="shared" si="0" ref="C20:O20">SUM(C7:C19)</f>
        <v>3100000</v>
      </c>
      <c r="D20" s="249">
        <f t="shared" si="0"/>
        <v>3014000</v>
      </c>
      <c r="E20" s="249">
        <f t="shared" si="0"/>
        <v>3014000</v>
      </c>
      <c r="F20" s="249">
        <f t="shared" si="0"/>
        <v>3811000</v>
      </c>
      <c r="G20" s="249">
        <f t="shared" si="0"/>
        <v>3130000</v>
      </c>
      <c r="H20" s="249">
        <f t="shared" si="0"/>
        <v>3134000</v>
      </c>
      <c r="I20" s="249">
        <f t="shared" si="0"/>
        <v>3132000</v>
      </c>
      <c r="J20" s="249">
        <f>SUM(J7:J19)</f>
        <v>3126000</v>
      </c>
      <c r="K20" s="249">
        <f t="shared" si="0"/>
        <v>3134000</v>
      </c>
      <c r="L20" s="249">
        <f t="shared" si="0"/>
        <v>3134000</v>
      </c>
      <c r="M20" s="249">
        <f t="shared" si="0"/>
        <v>3134000</v>
      </c>
      <c r="N20" s="249">
        <f t="shared" si="0"/>
        <v>3610000</v>
      </c>
      <c r="O20" s="249">
        <f t="shared" si="0"/>
        <v>38473000</v>
      </c>
      <c r="P20" s="171"/>
    </row>
    <row r="21" spans="1:16" ht="15">
      <c r="A21" s="165" t="s">
        <v>42</v>
      </c>
      <c r="B21" s="248" t="s">
        <v>43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171"/>
    </row>
    <row r="22" spans="1:16" ht="15">
      <c r="A22" s="165" t="s">
        <v>44</v>
      </c>
      <c r="B22" s="248" t="s">
        <v>45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171"/>
    </row>
    <row r="23" spans="1:16" ht="15">
      <c r="A23" s="164" t="s">
        <v>46</v>
      </c>
      <c r="B23" s="248" t="s">
        <v>47</v>
      </c>
      <c r="C23" s="249">
        <v>0</v>
      </c>
      <c r="D23" s="249">
        <v>0</v>
      </c>
      <c r="E23" s="249">
        <v>20000</v>
      </c>
      <c r="F23" s="249">
        <v>20000</v>
      </c>
      <c r="G23" s="249">
        <v>40000</v>
      </c>
      <c r="H23" s="249">
        <v>20000</v>
      </c>
      <c r="I23" s="249">
        <v>0</v>
      </c>
      <c r="J23" s="249">
        <v>0</v>
      </c>
      <c r="K23" s="249">
        <v>40000</v>
      </c>
      <c r="L23" s="249">
        <v>50000</v>
      </c>
      <c r="M23" s="249">
        <v>20000</v>
      </c>
      <c r="N23" s="249">
        <v>40000</v>
      </c>
      <c r="O23" s="249">
        <f>SUM(C23:N23)</f>
        <v>250000</v>
      </c>
      <c r="P23" s="171"/>
    </row>
    <row r="24" spans="1:16" ht="15">
      <c r="A24" s="205" t="s">
        <v>301</v>
      </c>
      <c r="B24" s="282" t="s">
        <v>48</v>
      </c>
      <c r="C24" s="249">
        <f>SUM(C21:C23)</f>
        <v>0</v>
      </c>
      <c r="D24" s="249">
        <f aca="true" t="shared" si="1" ref="D24:O24">SUM(D21:D23)</f>
        <v>0</v>
      </c>
      <c r="E24" s="249">
        <f t="shared" si="1"/>
        <v>20000</v>
      </c>
      <c r="F24" s="249">
        <f t="shared" si="1"/>
        <v>20000</v>
      </c>
      <c r="G24" s="249">
        <f t="shared" si="1"/>
        <v>40000</v>
      </c>
      <c r="H24" s="249">
        <f t="shared" si="1"/>
        <v>20000</v>
      </c>
      <c r="I24" s="249">
        <f t="shared" si="1"/>
        <v>0</v>
      </c>
      <c r="J24" s="249">
        <f t="shared" si="1"/>
        <v>0</v>
      </c>
      <c r="K24" s="249">
        <f t="shared" si="1"/>
        <v>40000</v>
      </c>
      <c r="L24" s="249">
        <f t="shared" si="1"/>
        <v>50000</v>
      </c>
      <c r="M24" s="249">
        <f t="shared" si="1"/>
        <v>20000</v>
      </c>
      <c r="N24" s="249">
        <f t="shared" si="1"/>
        <v>40000</v>
      </c>
      <c r="O24" s="249">
        <f t="shared" si="1"/>
        <v>250000</v>
      </c>
      <c r="P24" s="171">
        <v>250</v>
      </c>
    </row>
    <row r="25" spans="1:16" ht="15">
      <c r="A25" s="250" t="s">
        <v>351</v>
      </c>
      <c r="B25" s="251" t="s">
        <v>49</v>
      </c>
      <c r="C25" s="249">
        <f>C20+C24</f>
        <v>3100000</v>
      </c>
      <c r="D25" s="249">
        <f aca="true" t="shared" si="2" ref="D25:N25">D20+D24</f>
        <v>3014000</v>
      </c>
      <c r="E25" s="249">
        <f t="shared" si="2"/>
        <v>3034000</v>
      </c>
      <c r="F25" s="249">
        <f t="shared" si="2"/>
        <v>3831000</v>
      </c>
      <c r="G25" s="249">
        <f t="shared" si="2"/>
        <v>3170000</v>
      </c>
      <c r="H25" s="249">
        <f t="shared" si="2"/>
        <v>3154000</v>
      </c>
      <c r="I25" s="249">
        <f t="shared" si="2"/>
        <v>3132000</v>
      </c>
      <c r="J25" s="249">
        <f t="shared" si="2"/>
        <v>3126000</v>
      </c>
      <c r="K25" s="249">
        <f t="shared" si="2"/>
        <v>3174000</v>
      </c>
      <c r="L25" s="249">
        <f t="shared" si="2"/>
        <v>3184000</v>
      </c>
      <c r="M25" s="249">
        <f t="shared" si="2"/>
        <v>3154000</v>
      </c>
      <c r="N25" s="249">
        <f t="shared" si="2"/>
        <v>3650000</v>
      </c>
      <c r="O25" s="249">
        <f>O20+O24</f>
        <v>38723000</v>
      </c>
      <c r="P25" s="171"/>
    </row>
    <row r="26" spans="1:16" ht="15">
      <c r="A26" s="210" t="s">
        <v>322</v>
      </c>
      <c r="B26" s="251" t="s">
        <v>50</v>
      </c>
      <c r="C26" s="249">
        <v>716000</v>
      </c>
      <c r="D26" s="249">
        <v>695000</v>
      </c>
      <c r="E26" s="249">
        <v>700000</v>
      </c>
      <c r="F26" s="249">
        <v>891000</v>
      </c>
      <c r="G26" s="249">
        <v>733000</v>
      </c>
      <c r="H26" s="249">
        <v>729000</v>
      </c>
      <c r="I26" s="249">
        <v>724000</v>
      </c>
      <c r="J26" s="249">
        <v>722000</v>
      </c>
      <c r="K26" s="249">
        <v>734000</v>
      </c>
      <c r="L26" s="249">
        <v>736000</v>
      </c>
      <c r="M26" s="249">
        <v>729000</v>
      </c>
      <c r="N26" s="249">
        <v>848000</v>
      </c>
      <c r="O26" s="249">
        <f>SUM(C26:N26)</f>
        <v>8957000</v>
      </c>
      <c r="P26" s="171">
        <v>8957</v>
      </c>
    </row>
    <row r="27" spans="1:16" ht="15">
      <c r="A27" s="165" t="s">
        <v>51</v>
      </c>
      <c r="B27" s="248" t="s">
        <v>52</v>
      </c>
      <c r="C27" s="249">
        <v>12000</v>
      </c>
      <c r="D27" s="249">
        <v>9000</v>
      </c>
      <c r="E27" s="249">
        <v>8000</v>
      </c>
      <c r="F27" s="249">
        <v>12000</v>
      </c>
      <c r="G27" s="249"/>
      <c r="H27" s="249">
        <v>17000</v>
      </c>
      <c r="I27" s="249"/>
      <c r="J27" s="249">
        <v>21000</v>
      </c>
      <c r="K27" s="249">
        <v>29000</v>
      </c>
      <c r="L27" s="249">
        <v>12000</v>
      </c>
      <c r="M27" s="249">
        <v>55000</v>
      </c>
      <c r="N27" s="249">
        <v>25000</v>
      </c>
      <c r="O27" s="249">
        <f>SUM(C27:N27)</f>
        <v>200000</v>
      </c>
      <c r="P27" s="171">
        <v>200</v>
      </c>
    </row>
    <row r="28" spans="1:16" ht="15">
      <c r="A28" s="165" t="s">
        <v>53</v>
      </c>
      <c r="B28" s="248" t="s">
        <v>54</v>
      </c>
      <c r="C28" s="249">
        <v>62000</v>
      </c>
      <c r="D28" s="249">
        <v>80000</v>
      </c>
      <c r="E28" s="249">
        <v>90000</v>
      </c>
      <c r="F28" s="249">
        <v>120000</v>
      </c>
      <c r="G28" s="249">
        <v>80000</v>
      </c>
      <c r="H28" s="249">
        <v>85000</v>
      </c>
      <c r="I28" s="249">
        <v>90000</v>
      </c>
      <c r="J28" s="249">
        <v>15000</v>
      </c>
      <c r="K28" s="249">
        <v>42000</v>
      </c>
      <c r="L28" s="249">
        <v>45000</v>
      </c>
      <c r="M28" s="249">
        <v>30000</v>
      </c>
      <c r="N28" s="249">
        <v>11000</v>
      </c>
      <c r="O28" s="249">
        <f>SUM(C28:N28)</f>
        <v>750000</v>
      </c>
      <c r="P28" s="171">
        <v>750</v>
      </c>
    </row>
    <row r="29" spans="1:16" ht="15">
      <c r="A29" s="165" t="s">
        <v>55</v>
      </c>
      <c r="B29" s="248" t="s">
        <v>56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171"/>
    </row>
    <row r="30" spans="1:16" ht="15">
      <c r="A30" s="205" t="s">
        <v>302</v>
      </c>
      <c r="B30" s="282" t="s">
        <v>57</v>
      </c>
      <c r="C30" s="249">
        <f>SUM(C27:C29)</f>
        <v>74000</v>
      </c>
      <c r="D30" s="249">
        <f aca="true" t="shared" si="3" ref="D30:O30">SUM(D27:D29)</f>
        <v>89000</v>
      </c>
      <c r="E30" s="249">
        <f t="shared" si="3"/>
        <v>98000</v>
      </c>
      <c r="F30" s="249">
        <f t="shared" si="3"/>
        <v>132000</v>
      </c>
      <c r="G30" s="249">
        <f t="shared" si="3"/>
        <v>80000</v>
      </c>
      <c r="H30" s="249">
        <f t="shared" si="3"/>
        <v>102000</v>
      </c>
      <c r="I30" s="249">
        <f t="shared" si="3"/>
        <v>90000</v>
      </c>
      <c r="J30" s="249">
        <f t="shared" si="3"/>
        <v>36000</v>
      </c>
      <c r="K30" s="249">
        <f t="shared" si="3"/>
        <v>71000</v>
      </c>
      <c r="L30" s="249">
        <f t="shared" si="3"/>
        <v>57000</v>
      </c>
      <c r="M30" s="249">
        <f t="shared" si="3"/>
        <v>85000</v>
      </c>
      <c r="N30" s="249">
        <f t="shared" si="3"/>
        <v>36000</v>
      </c>
      <c r="O30" s="249">
        <f t="shared" si="3"/>
        <v>950000</v>
      </c>
      <c r="P30" s="171"/>
    </row>
    <row r="31" spans="1:16" ht="15">
      <c r="A31" s="165" t="s">
        <v>58</v>
      </c>
      <c r="B31" s="248" t="s">
        <v>59</v>
      </c>
      <c r="C31" s="249">
        <v>30000</v>
      </c>
      <c r="D31" s="249">
        <v>30000</v>
      </c>
      <c r="E31" s="249">
        <v>30000</v>
      </c>
      <c r="F31" s="249">
        <v>30000</v>
      </c>
      <c r="G31" s="249">
        <v>30000</v>
      </c>
      <c r="H31" s="249">
        <v>30000</v>
      </c>
      <c r="I31" s="249">
        <v>30000</v>
      </c>
      <c r="J31" s="249">
        <v>30000</v>
      </c>
      <c r="K31" s="249">
        <v>30000</v>
      </c>
      <c r="L31" s="249">
        <v>30000</v>
      </c>
      <c r="M31" s="249">
        <v>30000</v>
      </c>
      <c r="N31" s="249">
        <v>20000</v>
      </c>
      <c r="O31" s="249">
        <f>SUM(C31:N31)</f>
        <v>350000</v>
      </c>
      <c r="P31" s="171">
        <v>350</v>
      </c>
    </row>
    <row r="32" spans="1:16" ht="15">
      <c r="A32" s="165" t="s">
        <v>60</v>
      </c>
      <c r="B32" s="248" t="s">
        <v>61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171"/>
    </row>
    <row r="33" spans="1:16" ht="15">
      <c r="A33" s="205" t="s">
        <v>352</v>
      </c>
      <c r="B33" s="282" t="s">
        <v>62</v>
      </c>
      <c r="C33" s="249">
        <f>SUM(C31:C32)</f>
        <v>30000</v>
      </c>
      <c r="D33" s="249">
        <f aca="true" t="shared" si="4" ref="D33:O33">SUM(D31:D32)</f>
        <v>30000</v>
      </c>
      <c r="E33" s="249">
        <f t="shared" si="4"/>
        <v>30000</v>
      </c>
      <c r="F33" s="249">
        <f t="shared" si="4"/>
        <v>30000</v>
      </c>
      <c r="G33" s="249">
        <f t="shared" si="4"/>
        <v>30000</v>
      </c>
      <c r="H33" s="249">
        <f t="shared" si="4"/>
        <v>30000</v>
      </c>
      <c r="I33" s="249">
        <f t="shared" si="4"/>
        <v>30000</v>
      </c>
      <c r="J33" s="249">
        <f t="shared" si="4"/>
        <v>30000</v>
      </c>
      <c r="K33" s="249">
        <f t="shared" si="4"/>
        <v>30000</v>
      </c>
      <c r="L33" s="249">
        <f t="shared" si="4"/>
        <v>30000</v>
      </c>
      <c r="M33" s="249">
        <f t="shared" si="4"/>
        <v>30000</v>
      </c>
      <c r="N33" s="249">
        <f t="shared" si="4"/>
        <v>20000</v>
      </c>
      <c r="O33" s="249">
        <f t="shared" si="4"/>
        <v>350000</v>
      </c>
      <c r="P33" s="171"/>
    </row>
    <row r="34" spans="1:16" ht="15">
      <c r="A34" s="165" t="s">
        <v>63</v>
      </c>
      <c r="B34" s="248" t="s">
        <v>64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>
        <f>SUM(C34:N34)</f>
        <v>0</v>
      </c>
      <c r="P34" s="171"/>
    </row>
    <row r="35" spans="1:16" ht="15">
      <c r="A35" s="165" t="s">
        <v>65</v>
      </c>
      <c r="B35" s="248" t="s">
        <v>66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>
        <f>SUM(C35:N35)</f>
        <v>0</v>
      </c>
      <c r="P35" s="171"/>
    </row>
    <row r="36" spans="1:16" ht="15">
      <c r="A36" s="165" t="s">
        <v>323</v>
      </c>
      <c r="B36" s="248" t="s">
        <v>67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>
        <f>SUM(C36:N36)</f>
        <v>0</v>
      </c>
      <c r="P36" s="171"/>
    </row>
    <row r="37" spans="1:16" ht="15">
      <c r="A37" s="165" t="s">
        <v>68</v>
      </c>
      <c r="B37" s="248" t="s">
        <v>69</v>
      </c>
      <c r="C37" s="249"/>
      <c r="D37" s="249"/>
      <c r="E37" s="249">
        <v>250000</v>
      </c>
      <c r="F37" s="249">
        <v>25000</v>
      </c>
      <c r="G37" s="249"/>
      <c r="H37" s="249"/>
      <c r="I37" s="249"/>
      <c r="J37" s="249">
        <v>200000</v>
      </c>
      <c r="K37" s="249"/>
      <c r="L37" s="249">
        <v>225000</v>
      </c>
      <c r="M37" s="249"/>
      <c r="N37" s="249"/>
      <c r="O37" s="249">
        <f>SUM(C37:N37)</f>
        <v>700000</v>
      </c>
      <c r="P37" s="171">
        <v>700</v>
      </c>
    </row>
    <row r="38" spans="1:16" ht="15">
      <c r="A38" s="283" t="s">
        <v>324</v>
      </c>
      <c r="B38" s="248" t="s">
        <v>70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171"/>
    </row>
    <row r="39" spans="1:16" ht="15">
      <c r="A39" s="164" t="s">
        <v>71</v>
      </c>
      <c r="B39" s="248" t="s">
        <v>72</v>
      </c>
      <c r="C39" s="249">
        <v>170000</v>
      </c>
      <c r="D39" s="249">
        <v>600000</v>
      </c>
      <c r="E39" s="249">
        <v>100000</v>
      </c>
      <c r="F39" s="249"/>
      <c r="G39" s="249"/>
      <c r="H39" s="249"/>
      <c r="I39" s="249">
        <v>200000</v>
      </c>
      <c r="J39" s="249"/>
      <c r="K39" s="249">
        <v>100000</v>
      </c>
      <c r="L39" s="249"/>
      <c r="M39" s="249"/>
      <c r="N39" s="249">
        <v>430000</v>
      </c>
      <c r="O39" s="249">
        <f>SUM(C39:N39)</f>
        <v>1600000</v>
      </c>
      <c r="P39" s="171">
        <v>1600</v>
      </c>
    </row>
    <row r="40" spans="1:16" ht="15">
      <c r="A40" s="165" t="s">
        <v>325</v>
      </c>
      <c r="B40" s="248" t="s">
        <v>73</v>
      </c>
      <c r="C40" s="249">
        <v>90000</v>
      </c>
      <c r="D40" s="249">
        <v>90000</v>
      </c>
      <c r="E40" s="249">
        <v>65000</v>
      </c>
      <c r="F40" s="249">
        <v>70000</v>
      </c>
      <c r="G40" s="249">
        <v>129000</v>
      </c>
      <c r="H40" s="249">
        <v>28000</v>
      </c>
      <c r="I40" s="249">
        <v>120000</v>
      </c>
      <c r="J40" s="249">
        <v>79000</v>
      </c>
      <c r="K40" s="249">
        <v>25000</v>
      </c>
      <c r="L40" s="249">
        <v>70000</v>
      </c>
      <c r="M40" s="249">
        <v>40000</v>
      </c>
      <c r="N40" s="249">
        <v>44000</v>
      </c>
      <c r="O40" s="249">
        <f>SUM(C40:N40)</f>
        <v>850000</v>
      </c>
      <c r="P40" s="171">
        <v>850</v>
      </c>
    </row>
    <row r="41" spans="1:16" ht="15">
      <c r="A41" s="205" t="s">
        <v>303</v>
      </c>
      <c r="B41" s="282" t="s">
        <v>74</v>
      </c>
      <c r="C41" s="249">
        <f aca="true" t="shared" si="5" ref="C41:O41">SUM(C34:C40)</f>
        <v>260000</v>
      </c>
      <c r="D41" s="249">
        <f t="shared" si="5"/>
        <v>690000</v>
      </c>
      <c r="E41" s="249">
        <f t="shared" si="5"/>
        <v>415000</v>
      </c>
      <c r="F41" s="249">
        <f t="shared" si="5"/>
        <v>95000</v>
      </c>
      <c r="G41" s="249">
        <f t="shared" si="5"/>
        <v>129000</v>
      </c>
      <c r="H41" s="249">
        <f t="shared" si="5"/>
        <v>28000</v>
      </c>
      <c r="I41" s="249">
        <f t="shared" si="5"/>
        <v>320000</v>
      </c>
      <c r="J41" s="249">
        <f t="shared" si="5"/>
        <v>279000</v>
      </c>
      <c r="K41" s="249">
        <f t="shared" si="5"/>
        <v>125000</v>
      </c>
      <c r="L41" s="249">
        <f t="shared" si="5"/>
        <v>295000</v>
      </c>
      <c r="M41" s="249">
        <f t="shared" si="5"/>
        <v>40000</v>
      </c>
      <c r="N41" s="249">
        <f t="shared" si="5"/>
        <v>474000</v>
      </c>
      <c r="O41" s="249">
        <f t="shared" si="5"/>
        <v>3150000</v>
      </c>
      <c r="P41" s="171"/>
    </row>
    <row r="42" spans="1:16" ht="15">
      <c r="A42" s="165" t="s">
        <v>75</v>
      </c>
      <c r="B42" s="248" t="s">
        <v>76</v>
      </c>
      <c r="C42" s="249"/>
      <c r="D42" s="249">
        <v>20000</v>
      </c>
      <c r="E42" s="249">
        <v>35000</v>
      </c>
      <c r="F42" s="249">
        <v>26000</v>
      </c>
      <c r="G42" s="249">
        <v>28000</v>
      </c>
      <c r="H42" s="249"/>
      <c r="I42" s="249">
        <v>28000</v>
      </c>
      <c r="J42" s="249">
        <v>28000</v>
      </c>
      <c r="K42" s="249">
        <v>20000</v>
      </c>
      <c r="L42" s="249">
        <v>28000</v>
      </c>
      <c r="M42" s="249">
        <v>35000</v>
      </c>
      <c r="N42" s="249">
        <v>2000</v>
      </c>
      <c r="O42" s="249">
        <f>SUM(C42:N42)</f>
        <v>250000</v>
      </c>
      <c r="P42" s="171">
        <v>250</v>
      </c>
    </row>
    <row r="43" spans="1:16" ht="15">
      <c r="A43" s="165" t="s">
        <v>77</v>
      </c>
      <c r="B43" s="248" t="s">
        <v>78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171"/>
    </row>
    <row r="44" spans="1:16" ht="15">
      <c r="A44" s="205" t="s">
        <v>304</v>
      </c>
      <c r="B44" s="282" t="s">
        <v>79</v>
      </c>
      <c r="C44" s="249">
        <f>SUM(C42:C43)</f>
        <v>0</v>
      </c>
      <c r="D44" s="249">
        <f aca="true" t="shared" si="6" ref="D44:O44">SUM(D42:D43)</f>
        <v>20000</v>
      </c>
      <c r="E44" s="249">
        <f t="shared" si="6"/>
        <v>35000</v>
      </c>
      <c r="F44" s="249">
        <f t="shared" si="6"/>
        <v>26000</v>
      </c>
      <c r="G44" s="249">
        <f t="shared" si="6"/>
        <v>28000</v>
      </c>
      <c r="H44" s="249">
        <f t="shared" si="6"/>
        <v>0</v>
      </c>
      <c r="I44" s="249">
        <f t="shared" si="6"/>
        <v>28000</v>
      </c>
      <c r="J44" s="249">
        <f t="shared" si="6"/>
        <v>28000</v>
      </c>
      <c r="K44" s="249">
        <f t="shared" si="6"/>
        <v>20000</v>
      </c>
      <c r="L44" s="249">
        <f t="shared" si="6"/>
        <v>28000</v>
      </c>
      <c r="M44" s="249">
        <f t="shared" si="6"/>
        <v>35000</v>
      </c>
      <c r="N44" s="249">
        <f t="shared" si="6"/>
        <v>2000</v>
      </c>
      <c r="O44" s="249">
        <f t="shared" si="6"/>
        <v>250000</v>
      </c>
      <c r="P44" s="171"/>
    </row>
    <row r="45" spans="1:16" ht="15">
      <c r="A45" s="165" t="s">
        <v>80</v>
      </c>
      <c r="B45" s="248" t="s">
        <v>81</v>
      </c>
      <c r="C45" s="249">
        <v>98000</v>
      </c>
      <c r="D45" s="249">
        <v>209000</v>
      </c>
      <c r="E45" s="249">
        <v>147000</v>
      </c>
      <c r="F45" s="249">
        <v>69000</v>
      </c>
      <c r="G45" s="249">
        <v>65000</v>
      </c>
      <c r="H45" s="249">
        <v>43000</v>
      </c>
      <c r="I45" s="249">
        <v>89000</v>
      </c>
      <c r="J45" s="249">
        <v>85000</v>
      </c>
      <c r="K45" s="249">
        <v>61000</v>
      </c>
      <c r="L45" s="249">
        <v>40000</v>
      </c>
      <c r="M45" s="249">
        <v>29000</v>
      </c>
      <c r="N45" s="249">
        <v>45000</v>
      </c>
      <c r="O45" s="249">
        <f>SUM(C45:N45)</f>
        <v>980000</v>
      </c>
      <c r="P45" s="171">
        <v>980</v>
      </c>
    </row>
    <row r="46" spans="1:16" ht="15">
      <c r="A46" s="165" t="s">
        <v>82</v>
      </c>
      <c r="B46" s="248" t="s">
        <v>83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>
        <f>SUM(C46:N46)</f>
        <v>0</v>
      </c>
      <c r="P46" s="171"/>
    </row>
    <row r="47" spans="1:16" ht="15">
      <c r="A47" s="165" t="s">
        <v>326</v>
      </c>
      <c r="B47" s="248" t="s">
        <v>84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171"/>
    </row>
    <row r="48" spans="1:16" ht="15">
      <c r="A48" s="165" t="s">
        <v>327</v>
      </c>
      <c r="B48" s="248" t="s">
        <v>85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171"/>
    </row>
    <row r="49" spans="1:16" ht="15">
      <c r="A49" s="165" t="s">
        <v>86</v>
      </c>
      <c r="B49" s="248" t="s">
        <v>87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>
        <f>SUM(C49:N49)</f>
        <v>0</v>
      </c>
      <c r="P49" s="171"/>
    </row>
    <row r="50" spans="1:16" ht="15">
      <c r="A50" s="205" t="s">
        <v>305</v>
      </c>
      <c r="B50" s="282" t="s">
        <v>88</v>
      </c>
      <c r="C50" s="249">
        <f aca="true" t="shared" si="7" ref="C50:O50">SUM(C45:C49)</f>
        <v>98000</v>
      </c>
      <c r="D50" s="249">
        <f t="shared" si="7"/>
        <v>209000</v>
      </c>
      <c r="E50" s="249">
        <f t="shared" si="7"/>
        <v>147000</v>
      </c>
      <c r="F50" s="249">
        <f t="shared" si="7"/>
        <v>69000</v>
      </c>
      <c r="G50" s="249">
        <f t="shared" si="7"/>
        <v>65000</v>
      </c>
      <c r="H50" s="249">
        <f t="shared" si="7"/>
        <v>43000</v>
      </c>
      <c r="I50" s="249">
        <f t="shared" si="7"/>
        <v>89000</v>
      </c>
      <c r="J50" s="249">
        <f t="shared" si="7"/>
        <v>85000</v>
      </c>
      <c r="K50" s="249">
        <f t="shared" si="7"/>
        <v>61000</v>
      </c>
      <c r="L50" s="249">
        <f t="shared" si="7"/>
        <v>40000</v>
      </c>
      <c r="M50" s="249">
        <f t="shared" si="7"/>
        <v>29000</v>
      </c>
      <c r="N50" s="249">
        <f t="shared" si="7"/>
        <v>45000</v>
      </c>
      <c r="O50" s="249">
        <f t="shared" si="7"/>
        <v>980000</v>
      </c>
      <c r="P50" s="171"/>
    </row>
    <row r="51" spans="1:16" ht="15">
      <c r="A51" s="210" t="s">
        <v>306</v>
      </c>
      <c r="B51" s="251" t="s">
        <v>89</v>
      </c>
      <c r="C51" s="249">
        <f aca="true" t="shared" si="8" ref="C51:O51">SUM(C30,C33,C41,C44,C50)</f>
        <v>462000</v>
      </c>
      <c r="D51" s="249">
        <f t="shared" si="8"/>
        <v>1038000</v>
      </c>
      <c r="E51" s="249">
        <f t="shared" si="8"/>
        <v>725000</v>
      </c>
      <c r="F51" s="249">
        <f t="shared" si="8"/>
        <v>352000</v>
      </c>
      <c r="G51" s="249">
        <f t="shared" si="8"/>
        <v>332000</v>
      </c>
      <c r="H51" s="249">
        <f t="shared" si="8"/>
        <v>203000</v>
      </c>
      <c r="I51" s="249">
        <f t="shared" si="8"/>
        <v>557000</v>
      </c>
      <c r="J51" s="249">
        <f t="shared" si="8"/>
        <v>458000</v>
      </c>
      <c r="K51" s="249">
        <f t="shared" si="8"/>
        <v>307000</v>
      </c>
      <c r="L51" s="249">
        <f t="shared" si="8"/>
        <v>450000</v>
      </c>
      <c r="M51" s="249">
        <f t="shared" si="8"/>
        <v>219000</v>
      </c>
      <c r="N51" s="249">
        <f t="shared" si="8"/>
        <v>577000</v>
      </c>
      <c r="O51" s="249">
        <f t="shared" si="8"/>
        <v>5680000</v>
      </c>
      <c r="P51" s="171"/>
    </row>
    <row r="52" spans="1:16" ht="15">
      <c r="A52" s="163" t="s">
        <v>90</v>
      </c>
      <c r="B52" s="248" t="s">
        <v>91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171"/>
    </row>
    <row r="53" spans="1:16" ht="15">
      <c r="A53" s="163" t="s">
        <v>307</v>
      </c>
      <c r="B53" s="248" t="s">
        <v>92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171"/>
    </row>
    <row r="54" spans="1:16" ht="15">
      <c r="A54" s="241" t="s">
        <v>328</v>
      </c>
      <c r="B54" s="248" t="s">
        <v>93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171"/>
    </row>
    <row r="55" spans="1:16" ht="15">
      <c r="A55" s="241" t="s">
        <v>329</v>
      </c>
      <c r="B55" s="248" t="s">
        <v>94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171"/>
    </row>
    <row r="56" spans="1:16" ht="15">
      <c r="A56" s="241" t="s">
        <v>330</v>
      </c>
      <c r="B56" s="248" t="s">
        <v>95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171"/>
    </row>
    <row r="57" spans="1:16" ht="15">
      <c r="A57" s="163" t="s">
        <v>331</v>
      </c>
      <c r="B57" s="248" t="s">
        <v>96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171"/>
    </row>
    <row r="58" spans="1:16" ht="15">
      <c r="A58" s="163" t="s">
        <v>332</v>
      </c>
      <c r="B58" s="248" t="s">
        <v>97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171"/>
    </row>
    <row r="59" spans="1:16" ht="15">
      <c r="A59" s="163" t="s">
        <v>333</v>
      </c>
      <c r="B59" s="248" t="s">
        <v>98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71"/>
    </row>
    <row r="60" spans="1:16" ht="15">
      <c r="A60" s="221" t="s">
        <v>308</v>
      </c>
      <c r="B60" s="251" t="s">
        <v>99</v>
      </c>
      <c r="C60" s="249">
        <f aca="true" t="shared" si="9" ref="C60:N60">SUM(C52:C59)</f>
        <v>0</v>
      </c>
      <c r="D60" s="249">
        <f t="shared" si="9"/>
        <v>0</v>
      </c>
      <c r="E60" s="249">
        <f t="shared" si="9"/>
        <v>0</v>
      </c>
      <c r="F60" s="249">
        <f t="shared" si="9"/>
        <v>0</v>
      </c>
      <c r="G60" s="249">
        <f t="shared" si="9"/>
        <v>0</v>
      </c>
      <c r="H60" s="249">
        <f t="shared" si="9"/>
        <v>0</v>
      </c>
      <c r="I60" s="249">
        <f t="shared" si="9"/>
        <v>0</v>
      </c>
      <c r="J60" s="249">
        <f t="shared" si="9"/>
        <v>0</v>
      </c>
      <c r="K60" s="249">
        <f t="shared" si="9"/>
        <v>0</v>
      </c>
      <c r="L60" s="249">
        <f t="shared" si="9"/>
        <v>0</v>
      </c>
      <c r="M60" s="249">
        <f t="shared" si="9"/>
        <v>0</v>
      </c>
      <c r="N60" s="249">
        <f t="shared" si="9"/>
        <v>0</v>
      </c>
      <c r="O60" s="249"/>
      <c r="P60" s="171"/>
    </row>
    <row r="61" spans="1:16" ht="15">
      <c r="A61" s="203" t="s">
        <v>334</v>
      </c>
      <c r="B61" s="248" t="s">
        <v>100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171"/>
    </row>
    <row r="62" spans="1:16" ht="15">
      <c r="A62" s="203" t="s">
        <v>101</v>
      </c>
      <c r="B62" s="248" t="s">
        <v>102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171"/>
    </row>
    <row r="63" spans="1:16" ht="15">
      <c r="A63" s="203" t="s">
        <v>103</v>
      </c>
      <c r="B63" s="248" t="s">
        <v>104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171"/>
    </row>
    <row r="64" spans="1:16" ht="15">
      <c r="A64" s="203" t="s">
        <v>309</v>
      </c>
      <c r="B64" s="248" t="s">
        <v>105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71"/>
    </row>
    <row r="65" spans="1:16" ht="15">
      <c r="A65" s="203" t="s">
        <v>335</v>
      </c>
      <c r="B65" s="248" t="s">
        <v>106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71"/>
    </row>
    <row r="66" spans="1:16" ht="15">
      <c r="A66" s="203" t="s">
        <v>310</v>
      </c>
      <c r="B66" s="248" t="s">
        <v>107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71"/>
    </row>
    <row r="67" spans="1:16" ht="15">
      <c r="A67" s="203" t="s">
        <v>336</v>
      </c>
      <c r="B67" s="248" t="s">
        <v>108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171"/>
    </row>
    <row r="68" spans="1:16" ht="15">
      <c r="A68" s="203" t="s">
        <v>337</v>
      </c>
      <c r="B68" s="248" t="s">
        <v>109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171"/>
    </row>
    <row r="69" spans="1:16" ht="15">
      <c r="A69" s="203" t="s">
        <v>110</v>
      </c>
      <c r="B69" s="248" t="s">
        <v>111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171"/>
    </row>
    <row r="70" spans="1:16" ht="15">
      <c r="A70" s="200" t="s">
        <v>112</v>
      </c>
      <c r="B70" s="248" t="s">
        <v>113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171"/>
    </row>
    <row r="71" spans="1:16" ht="15">
      <c r="A71" s="203" t="s">
        <v>338</v>
      </c>
      <c r="B71" s="248" t="s">
        <v>114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171"/>
    </row>
    <row r="72" spans="1:16" ht="15">
      <c r="A72" s="200" t="s">
        <v>443</v>
      </c>
      <c r="B72" s="248" t="s">
        <v>115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171"/>
    </row>
    <row r="73" spans="1:16" ht="15">
      <c r="A73" s="200" t="s">
        <v>444</v>
      </c>
      <c r="B73" s="248" t="s">
        <v>115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171"/>
    </row>
    <row r="74" spans="1:16" ht="15">
      <c r="A74" s="221" t="s">
        <v>311</v>
      </c>
      <c r="B74" s="251" t="s">
        <v>116</v>
      </c>
      <c r="C74" s="249">
        <f aca="true" t="shared" si="10" ref="C74:O74">SUM(C61:C73)</f>
        <v>0</v>
      </c>
      <c r="D74" s="249">
        <f t="shared" si="10"/>
        <v>0</v>
      </c>
      <c r="E74" s="249">
        <f t="shared" si="10"/>
        <v>0</v>
      </c>
      <c r="F74" s="249">
        <f t="shared" si="10"/>
        <v>0</v>
      </c>
      <c r="G74" s="249">
        <f t="shared" si="10"/>
        <v>0</v>
      </c>
      <c r="H74" s="249">
        <f t="shared" si="10"/>
        <v>0</v>
      </c>
      <c r="I74" s="249">
        <f t="shared" si="10"/>
        <v>0</v>
      </c>
      <c r="J74" s="249">
        <f t="shared" si="10"/>
        <v>0</v>
      </c>
      <c r="K74" s="249">
        <f t="shared" si="10"/>
        <v>0</v>
      </c>
      <c r="L74" s="249">
        <f t="shared" si="10"/>
        <v>0</v>
      </c>
      <c r="M74" s="249">
        <f t="shared" si="10"/>
        <v>0</v>
      </c>
      <c r="N74" s="249">
        <f t="shared" si="10"/>
        <v>0</v>
      </c>
      <c r="O74" s="249">
        <f t="shared" si="10"/>
        <v>0</v>
      </c>
      <c r="P74" s="171"/>
    </row>
    <row r="75" spans="1:16" ht="15.75">
      <c r="A75" s="252" t="s">
        <v>796</v>
      </c>
      <c r="B75" s="251"/>
      <c r="C75" s="249">
        <f aca="true" t="shared" si="11" ref="C75:O75">SUM(C25,C26,C51,C60,C74)</f>
        <v>4278000</v>
      </c>
      <c r="D75" s="249">
        <f t="shared" si="11"/>
        <v>4747000</v>
      </c>
      <c r="E75" s="249">
        <f t="shared" si="11"/>
        <v>4459000</v>
      </c>
      <c r="F75" s="249">
        <f t="shared" si="11"/>
        <v>5074000</v>
      </c>
      <c r="G75" s="249">
        <f t="shared" si="11"/>
        <v>4235000</v>
      </c>
      <c r="H75" s="249">
        <f t="shared" si="11"/>
        <v>4086000</v>
      </c>
      <c r="I75" s="249">
        <f t="shared" si="11"/>
        <v>4413000</v>
      </c>
      <c r="J75" s="249">
        <f t="shared" si="11"/>
        <v>4306000</v>
      </c>
      <c r="K75" s="249">
        <f t="shared" si="11"/>
        <v>4215000</v>
      </c>
      <c r="L75" s="249">
        <f t="shared" si="11"/>
        <v>4370000</v>
      </c>
      <c r="M75" s="249">
        <f t="shared" si="11"/>
        <v>4102000</v>
      </c>
      <c r="N75" s="249">
        <f t="shared" si="11"/>
        <v>5075000</v>
      </c>
      <c r="O75" s="249">
        <f t="shared" si="11"/>
        <v>53360000</v>
      </c>
      <c r="P75" s="171"/>
    </row>
    <row r="76" spans="1:16" ht="15">
      <c r="A76" s="254" t="s">
        <v>117</v>
      </c>
      <c r="B76" s="248" t="s">
        <v>118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171"/>
    </row>
    <row r="77" spans="1:16" ht="15">
      <c r="A77" s="254" t="s">
        <v>339</v>
      </c>
      <c r="B77" s="248" t="s">
        <v>119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>
        <f>SUM(C77:N77)</f>
        <v>0</v>
      </c>
      <c r="P77" s="171"/>
    </row>
    <row r="78" spans="1:16" ht="15">
      <c r="A78" s="254" t="s">
        <v>120</v>
      </c>
      <c r="B78" s="248" t="s">
        <v>121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171"/>
    </row>
    <row r="79" spans="1:16" ht="15">
      <c r="A79" s="254" t="s">
        <v>122</v>
      </c>
      <c r="B79" s="248" t="s">
        <v>123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>
        <f>SUM(C79:N79)</f>
        <v>0</v>
      </c>
      <c r="P79" s="171"/>
    </row>
    <row r="80" spans="1:16" ht="15">
      <c r="A80" s="164" t="s">
        <v>124</v>
      </c>
      <c r="B80" s="248" t="s">
        <v>125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171"/>
    </row>
    <row r="81" spans="1:16" ht="15">
      <c r="A81" s="164" t="s">
        <v>126</v>
      </c>
      <c r="B81" s="248" t="s">
        <v>127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171"/>
    </row>
    <row r="82" spans="1:16" ht="15">
      <c r="A82" s="164" t="s">
        <v>128</v>
      </c>
      <c r="B82" s="248" t="s">
        <v>129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>
        <f>SUM(C82:N82)</f>
        <v>0</v>
      </c>
      <c r="P82" s="171"/>
    </row>
    <row r="83" spans="1:16" ht="15">
      <c r="A83" s="255" t="s">
        <v>312</v>
      </c>
      <c r="B83" s="251" t="s">
        <v>130</v>
      </c>
      <c r="C83" s="249"/>
      <c r="D83" s="249"/>
      <c r="E83" s="249">
        <f>SUM(E76:E82)</f>
        <v>0</v>
      </c>
      <c r="F83" s="249"/>
      <c r="G83" s="249"/>
      <c r="H83" s="249">
        <f>SUM(H76:H82)</f>
        <v>0</v>
      </c>
      <c r="I83" s="249"/>
      <c r="J83" s="249">
        <f>SUM(J76:J82)</f>
        <v>0</v>
      </c>
      <c r="K83" s="249"/>
      <c r="L83" s="249">
        <f>SUM(L76:L82)</f>
        <v>0</v>
      </c>
      <c r="M83" s="249"/>
      <c r="N83" s="249"/>
      <c r="O83" s="249">
        <f>SUM(O76:O82)</f>
        <v>0</v>
      </c>
      <c r="P83" s="171"/>
    </row>
    <row r="84" spans="1:16" ht="15">
      <c r="A84" s="163" t="s">
        <v>131</v>
      </c>
      <c r="B84" s="248" t="s">
        <v>132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>
        <f>SUM(C84:N84)</f>
        <v>0</v>
      </c>
      <c r="P84" s="171"/>
    </row>
    <row r="85" spans="1:16" ht="15">
      <c r="A85" s="163" t="s">
        <v>133</v>
      </c>
      <c r="B85" s="248" t="s">
        <v>134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171"/>
    </row>
    <row r="86" spans="1:16" ht="15">
      <c r="A86" s="163" t="s">
        <v>135</v>
      </c>
      <c r="B86" s="248" t="s">
        <v>136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171"/>
    </row>
    <row r="87" spans="1:16" ht="15">
      <c r="A87" s="163" t="s">
        <v>137</v>
      </c>
      <c r="B87" s="248" t="s">
        <v>138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>
        <f>SUM(C87:N87)</f>
        <v>0</v>
      </c>
      <c r="P87" s="171"/>
    </row>
    <row r="88" spans="1:16" ht="15">
      <c r="A88" s="221" t="s">
        <v>313</v>
      </c>
      <c r="B88" s="251" t="s">
        <v>139</v>
      </c>
      <c r="C88" s="249">
        <f>SUM(C84:C87)</f>
        <v>0</v>
      </c>
      <c r="D88" s="249"/>
      <c r="E88" s="249">
        <f>SUM(E84:E87)</f>
        <v>0</v>
      </c>
      <c r="F88" s="249"/>
      <c r="G88" s="249">
        <f>SUM(G84:G87)</f>
        <v>0</v>
      </c>
      <c r="H88" s="249"/>
      <c r="I88" s="249"/>
      <c r="J88" s="249"/>
      <c r="K88" s="249">
        <f>SUM(K84:K87)</f>
        <v>0</v>
      </c>
      <c r="L88" s="249"/>
      <c r="M88" s="249">
        <f>SUM(M84:M87)</f>
        <v>0</v>
      </c>
      <c r="N88" s="249"/>
      <c r="O88" s="249">
        <f>SUM(O84:O87)</f>
        <v>0</v>
      </c>
      <c r="P88" s="171"/>
    </row>
    <row r="89" spans="1:16" ht="30">
      <c r="A89" s="163" t="s">
        <v>140</v>
      </c>
      <c r="B89" s="248" t="s">
        <v>141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171"/>
    </row>
    <row r="90" spans="1:16" ht="30">
      <c r="A90" s="163" t="s">
        <v>340</v>
      </c>
      <c r="B90" s="248" t="s">
        <v>142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171"/>
    </row>
    <row r="91" spans="1:16" ht="30">
      <c r="A91" s="163" t="s">
        <v>341</v>
      </c>
      <c r="B91" s="248" t="s">
        <v>143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171"/>
    </row>
    <row r="92" spans="1:16" ht="15">
      <c r="A92" s="163" t="s">
        <v>342</v>
      </c>
      <c r="B92" s="248" t="s">
        <v>144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171"/>
    </row>
    <row r="93" spans="1:16" ht="30">
      <c r="A93" s="163" t="s">
        <v>343</v>
      </c>
      <c r="B93" s="248" t="s">
        <v>145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171"/>
    </row>
    <row r="94" spans="1:16" ht="30">
      <c r="A94" s="163" t="s">
        <v>344</v>
      </c>
      <c r="B94" s="248" t="s">
        <v>146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171"/>
    </row>
    <row r="95" spans="1:16" ht="15">
      <c r="A95" s="163" t="s">
        <v>147</v>
      </c>
      <c r="B95" s="248" t="s">
        <v>148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171"/>
    </row>
    <row r="96" spans="1:16" ht="15">
      <c r="A96" s="163" t="s">
        <v>345</v>
      </c>
      <c r="B96" s="248" t="s">
        <v>149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171"/>
    </row>
    <row r="97" spans="1:16" ht="15">
      <c r="A97" s="221" t="s">
        <v>314</v>
      </c>
      <c r="B97" s="251" t="s">
        <v>150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171"/>
    </row>
    <row r="98" spans="1:16" ht="15.75">
      <c r="A98" s="252" t="s">
        <v>797</v>
      </c>
      <c r="B98" s="251"/>
      <c r="C98" s="249">
        <f>SUM(C83,C88)</f>
        <v>0</v>
      </c>
      <c r="D98" s="249"/>
      <c r="E98" s="249">
        <f>SUM(E83,E88)</f>
        <v>0</v>
      </c>
      <c r="F98" s="249"/>
      <c r="G98" s="249">
        <f>SUM(G83,G88)</f>
        <v>0</v>
      </c>
      <c r="H98" s="249">
        <f>SUM(H83,H88)</f>
        <v>0</v>
      </c>
      <c r="I98" s="249"/>
      <c r="J98" s="249">
        <f>SUM(J83,J88)</f>
        <v>0</v>
      </c>
      <c r="K98" s="249">
        <f>SUM(K83,K88)</f>
        <v>0</v>
      </c>
      <c r="L98" s="249">
        <f>SUM(L83,L88)</f>
        <v>0</v>
      </c>
      <c r="M98" s="249">
        <f>SUM(M83,M88)</f>
        <v>0</v>
      </c>
      <c r="N98" s="249"/>
      <c r="O98" s="249">
        <f>SUM(O83,O88)</f>
        <v>0</v>
      </c>
      <c r="P98" s="171"/>
    </row>
    <row r="99" spans="1:16" ht="15.75">
      <c r="A99" s="256" t="s">
        <v>353</v>
      </c>
      <c r="B99" s="257" t="s">
        <v>151</v>
      </c>
      <c r="C99" s="249">
        <f aca="true" t="shared" si="12" ref="C99:O99">SUM(C75,C98)</f>
        <v>4278000</v>
      </c>
      <c r="D99" s="249">
        <f t="shared" si="12"/>
        <v>4747000</v>
      </c>
      <c r="E99" s="249">
        <f t="shared" si="12"/>
        <v>4459000</v>
      </c>
      <c r="F99" s="249">
        <f t="shared" si="12"/>
        <v>5074000</v>
      </c>
      <c r="G99" s="249">
        <f t="shared" si="12"/>
        <v>4235000</v>
      </c>
      <c r="H99" s="249">
        <f t="shared" si="12"/>
        <v>4086000</v>
      </c>
      <c r="I99" s="249">
        <f t="shared" si="12"/>
        <v>4413000</v>
      </c>
      <c r="J99" s="249">
        <f t="shared" si="12"/>
        <v>4306000</v>
      </c>
      <c r="K99" s="249">
        <f t="shared" si="12"/>
        <v>4215000</v>
      </c>
      <c r="L99" s="249">
        <f t="shared" si="12"/>
        <v>4370000</v>
      </c>
      <c r="M99" s="249">
        <f t="shared" si="12"/>
        <v>4102000</v>
      </c>
      <c r="N99" s="249">
        <f t="shared" si="12"/>
        <v>5075000</v>
      </c>
      <c r="O99" s="249">
        <f t="shared" si="12"/>
        <v>53360000</v>
      </c>
      <c r="P99" s="171"/>
    </row>
    <row r="100" spans="1:16" ht="15">
      <c r="A100" s="163" t="s">
        <v>346</v>
      </c>
      <c r="B100" s="165" t="s">
        <v>152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171"/>
    </row>
    <row r="101" spans="1:16" ht="15">
      <c r="A101" s="163" t="s">
        <v>153</v>
      </c>
      <c r="B101" s="165" t="s">
        <v>154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171"/>
    </row>
    <row r="102" spans="1:16" ht="15">
      <c r="A102" s="163" t="s">
        <v>347</v>
      </c>
      <c r="B102" s="165" t="s">
        <v>155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171"/>
    </row>
    <row r="103" spans="1:16" ht="15">
      <c r="A103" s="180" t="s">
        <v>315</v>
      </c>
      <c r="B103" s="205" t="s">
        <v>156</v>
      </c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171"/>
    </row>
    <row r="104" spans="1:16" ht="15">
      <c r="A104" s="262" t="s">
        <v>348</v>
      </c>
      <c r="B104" s="165" t="s">
        <v>157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171"/>
    </row>
    <row r="105" spans="1:16" ht="15">
      <c r="A105" s="262" t="s">
        <v>318</v>
      </c>
      <c r="B105" s="165" t="s">
        <v>158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171"/>
    </row>
    <row r="106" spans="1:16" ht="15">
      <c r="A106" s="163" t="s">
        <v>159</v>
      </c>
      <c r="B106" s="165" t="s">
        <v>160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171"/>
    </row>
    <row r="107" spans="1:16" ht="15">
      <c r="A107" s="163" t="s">
        <v>349</v>
      </c>
      <c r="B107" s="165" t="s">
        <v>161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171"/>
    </row>
    <row r="108" spans="1:16" ht="15">
      <c r="A108" s="239" t="s">
        <v>316</v>
      </c>
      <c r="B108" s="205" t="s">
        <v>162</v>
      </c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171"/>
    </row>
    <row r="109" spans="1:16" ht="15">
      <c r="A109" s="262" t="s">
        <v>163</v>
      </c>
      <c r="B109" s="165" t="s">
        <v>164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171"/>
    </row>
    <row r="110" spans="1:16" ht="15">
      <c r="A110" s="262" t="s">
        <v>165</v>
      </c>
      <c r="B110" s="165" t="s">
        <v>166</v>
      </c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171"/>
    </row>
    <row r="111" spans="1:16" ht="15">
      <c r="A111" s="239" t="s">
        <v>167</v>
      </c>
      <c r="B111" s="205" t="s">
        <v>168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171"/>
    </row>
    <row r="112" spans="1:16" ht="15">
      <c r="A112" s="262" t="s">
        <v>169</v>
      </c>
      <c r="B112" s="165" t="s">
        <v>170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171"/>
    </row>
    <row r="113" spans="1:16" ht="15">
      <c r="A113" s="262" t="s">
        <v>171</v>
      </c>
      <c r="B113" s="165" t="s">
        <v>172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171"/>
    </row>
    <row r="114" spans="1:16" ht="15">
      <c r="A114" s="262" t="s">
        <v>173</v>
      </c>
      <c r="B114" s="165" t="s">
        <v>174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>
        <f>SUM(C114:N114)</f>
        <v>0</v>
      </c>
      <c r="P114" s="171"/>
    </row>
    <row r="115" spans="1:16" ht="15">
      <c r="A115" s="265" t="s">
        <v>317</v>
      </c>
      <c r="B115" s="210" t="s">
        <v>175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171"/>
    </row>
    <row r="116" spans="1:16" ht="15">
      <c r="A116" s="262" t="s">
        <v>176</v>
      </c>
      <c r="B116" s="165" t="s">
        <v>177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171"/>
    </row>
    <row r="117" spans="1:16" ht="15">
      <c r="A117" s="163" t="s">
        <v>178</v>
      </c>
      <c r="B117" s="165" t="s">
        <v>179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171"/>
    </row>
    <row r="118" spans="1:16" ht="15">
      <c r="A118" s="262" t="s">
        <v>350</v>
      </c>
      <c r="B118" s="165" t="s">
        <v>180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171"/>
    </row>
    <row r="119" spans="1:16" ht="15">
      <c r="A119" s="262" t="s">
        <v>319</v>
      </c>
      <c r="B119" s="165" t="s">
        <v>181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171"/>
    </row>
    <row r="120" spans="1:16" ht="15">
      <c r="A120" s="265" t="s">
        <v>320</v>
      </c>
      <c r="B120" s="210" t="s">
        <v>182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171"/>
    </row>
    <row r="121" spans="1:16" ht="15">
      <c r="A121" s="163" t="s">
        <v>183</v>
      </c>
      <c r="B121" s="165" t="s">
        <v>184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171"/>
    </row>
    <row r="122" spans="1:16" ht="15.75">
      <c r="A122" s="268" t="s">
        <v>354</v>
      </c>
      <c r="B122" s="269" t="s">
        <v>185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171"/>
    </row>
    <row r="123" spans="1:16" ht="15.75">
      <c r="A123" s="224" t="s">
        <v>390</v>
      </c>
      <c r="B123" s="225"/>
      <c r="C123" s="249">
        <f aca="true" t="shared" si="13" ref="C123:O123">SUM(C99,C122)</f>
        <v>4278000</v>
      </c>
      <c r="D123" s="249">
        <f t="shared" si="13"/>
        <v>4747000</v>
      </c>
      <c r="E123" s="249">
        <f t="shared" si="13"/>
        <v>4459000</v>
      </c>
      <c r="F123" s="249">
        <f t="shared" si="13"/>
        <v>5074000</v>
      </c>
      <c r="G123" s="249">
        <f t="shared" si="13"/>
        <v>4235000</v>
      </c>
      <c r="H123" s="249">
        <f t="shared" si="13"/>
        <v>4086000</v>
      </c>
      <c r="I123" s="249">
        <f t="shared" si="13"/>
        <v>4413000</v>
      </c>
      <c r="J123" s="249">
        <f t="shared" si="13"/>
        <v>4306000</v>
      </c>
      <c r="K123" s="249">
        <f t="shared" si="13"/>
        <v>4215000</v>
      </c>
      <c r="L123" s="249">
        <f t="shared" si="13"/>
        <v>4370000</v>
      </c>
      <c r="M123" s="249">
        <f t="shared" si="13"/>
        <v>4102000</v>
      </c>
      <c r="N123" s="249">
        <f t="shared" si="13"/>
        <v>5075000</v>
      </c>
      <c r="O123" s="249">
        <f t="shared" si="13"/>
        <v>53360000</v>
      </c>
      <c r="P123" s="171"/>
    </row>
    <row r="124" spans="1:16" ht="25.5">
      <c r="A124" s="159" t="s">
        <v>14</v>
      </c>
      <c r="B124" s="160" t="s">
        <v>817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171"/>
    </row>
    <row r="125" spans="1:16" ht="15">
      <c r="A125" s="247" t="s">
        <v>186</v>
      </c>
      <c r="B125" s="164" t="s">
        <v>187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171"/>
    </row>
    <row r="126" spans="1:16" ht="15">
      <c r="A126" s="165" t="s">
        <v>188</v>
      </c>
      <c r="B126" s="164" t="s">
        <v>189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>
        <f>SUM(C126:N126)</f>
        <v>0</v>
      </c>
      <c r="P126" s="171"/>
    </row>
    <row r="127" spans="1:16" ht="15">
      <c r="A127" s="165" t="s">
        <v>190</v>
      </c>
      <c r="B127" s="164" t="s">
        <v>191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>
        <f>SUM(C127:N127)</f>
        <v>0</v>
      </c>
      <c r="P127" s="171"/>
    </row>
    <row r="128" spans="1:16" ht="15">
      <c r="A128" s="165" t="s">
        <v>192</v>
      </c>
      <c r="B128" s="164" t="s">
        <v>193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>
        <f>SUM(C128:N128)</f>
        <v>0</v>
      </c>
      <c r="P128" s="171"/>
    </row>
    <row r="129" spans="1:16" ht="15">
      <c r="A129" s="165" t="s">
        <v>194</v>
      </c>
      <c r="B129" s="164" t="s">
        <v>195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171"/>
    </row>
    <row r="130" spans="1:16" ht="15">
      <c r="A130" s="165" t="s">
        <v>196</v>
      </c>
      <c r="B130" s="164" t="s">
        <v>197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171"/>
    </row>
    <row r="131" spans="1:16" ht="15">
      <c r="A131" s="205" t="s">
        <v>392</v>
      </c>
      <c r="B131" s="169" t="s">
        <v>198</v>
      </c>
      <c r="C131" s="249">
        <f aca="true" t="shared" si="14" ref="C131:I131">SUM(C125:C130)</f>
        <v>0</v>
      </c>
      <c r="D131" s="249">
        <f t="shared" si="14"/>
        <v>0</v>
      </c>
      <c r="E131" s="249">
        <f t="shared" si="14"/>
        <v>0</v>
      </c>
      <c r="F131" s="249">
        <f t="shared" si="14"/>
        <v>0</v>
      </c>
      <c r="G131" s="249">
        <f t="shared" si="14"/>
        <v>0</v>
      </c>
      <c r="H131" s="249">
        <f t="shared" si="14"/>
        <v>0</v>
      </c>
      <c r="I131" s="249">
        <f t="shared" si="14"/>
        <v>0</v>
      </c>
      <c r="J131" s="249">
        <f>SUM(I125:I130)</f>
        <v>0</v>
      </c>
      <c r="K131" s="249">
        <f>SUM(K125:K130)</f>
        <v>0</v>
      </c>
      <c r="L131" s="249">
        <f>SUM(L125:L130)</f>
        <v>0</v>
      </c>
      <c r="M131" s="249">
        <f>SUM(M125:M130)</f>
        <v>0</v>
      </c>
      <c r="N131" s="249">
        <f>SUM(N125:N130)</f>
        <v>0</v>
      </c>
      <c r="O131" s="249">
        <f>SUM(O125:O130)</f>
        <v>0</v>
      </c>
      <c r="P131" s="171"/>
    </row>
    <row r="132" spans="1:16" ht="15">
      <c r="A132" s="165" t="s">
        <v>199</v>
      </c>
      <c r="B132" s="164" t="s">
        <v>200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171"/>
    </row>
    <row r="133" spans="1:16" ht="30">
      <c r="A133" s="165" t="s">
        <v>201</v>
      </c>
      <c r="B133" s="164" t="s">
        <v>202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171"/>
    </row>
    <row r="134" spans="1:16" ht="30">
      <c r="A134" s="165" t="s">
        <v>355</v>
      </c>
      <c r="B134" s="164" t="s">
        <v>203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171"/>
    </row>
    <row r="135" spans="1:16" ht="30">
      <c r="A135" s="165" t="s">
        <v>356</v>
      </c>
      <c r="B135" s="164" t="s">
        <v>204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171"/>
    </row>
    <row r="136" spans="1:16" ht="15">
      <c r="A136" s="165" t="s">
        <v>357</v>
      </c>
      <c r="B136" s="164" t="s">
        <v>205</v>
      </c>
      <c r="C136" s="249"/>
      <c r="D136" s="249"/>
      <c r="E136" s="249"/>
      <c r="F136" s="249">
        <v>7226576</v>
      </c>
      <c r="G136" s="249"/>
      <c r="H136" s="249"/>
      <c r="I136" s="249"/>
      <c r="J136" s="249"/>
      <c r="K136" s="249"/>
      <c r="L136" s="249"/>
      <c r="M136" s="249"/>
      <c r="N136" s="249"/>
      <c r="O136" s="249">
        <f>SUM(C136:N136)</f>
        <v>7226576</v>
      </c>
      <c r="P136" s="171"/>
    </row>
    <row r="137" spans="1:16" ht="15">
      <c r="A137" s="210" t="s">
        <v>393</v>
      </c>
      <c r="B137" s="255" t="s">
        <v>206</v>
      </c>
      <c r="C137" s="249"/>
      <c r="D137" s="249"/>
      <c r="E137" s="249"/>
      <c r="F137" s="249">
        <f>SUM(F136)</f>
        <v>7226576</v>
      </c>
      <c r="G137" s="249"/>
      <c r="H137" s="249"/>
      <c r="I137" s="249"/>
      <c r="J137" s="249"/>
      <c r="K137" s="249"/>
      <c r="L137" s="249"/>
      <c r="M137" s="249"/>
      <c r="N137" s="249"/>
      <c r="O137" s="249">
        <f>SUM(C137:N137)</f>
        <v>7226576</v>
      </c>
      <c r="P137" s="171"/>
    </row>
    <row r="138" spans="1:16" ht="15">
      <c r="A138" s="165" t="s">
        <v>361</v>
      </c>
      <c r="B138" s="164" t="s">
        <v>215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171"/>
    </row>
    <row r="139" spans="1:16" ht="15">
      <c r="A139" s="165" t="s">
        <v>362</v>
      </c>
      <c r="B139" s="164" t="s">
        <v>216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171"/>
    </row>
    <row r="140" spans="1:16" ht="15">
      <c r="A140" s="205" t="s">
        <v>395</v>
      </c>
      <c r="B140" s="169" t="s">
        <v>217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171"/>
    </row>
    <row r="141" spans="1:16" ht="15">
      <c r="A141" s="165" t="s">
        <v>363</v>
      </c>
      <c r="B141" s="164" t="s">
        <v>218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171"/>
    </row>
    <row r="142" spans="1:16" ht="15">
      <c r="A142" s="165" t="s">
        <v>364</v>
      </c>
      <c r="B142" s="164" t="s">
        <v>219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171"/>
    </row>
    <row r="143" spans="1:16" ht="15">
      <c r="A143" s="165" t="s">
        <v>365</v>
      </c>
      <c r="B143" s="164" t="s">
        <v>220</v>
      </c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171"/>
    </row>
    <row r="144" spans="1:16" ht="15">
      <c r="A144" s="165" t="s">
        <v>366</v>
      </c>
      <c r="B144" s="164" t="s">
        <v>221</v>
      </c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>
        <f>SUM(C144:N144)</f>
        <v>0</v>
      </c>
      <c r="P144" s="171"/>
    </row>
    <row r="145" spans="1:16" ht="15">
      <c r="A145" s="165" t="s">
        <v>367</v>
      </c>
      <c r="B145" s="164" t="s">
        <v>222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171"/>
    </row>
    <row r="146" spans="1:16" ht="15">
      <c r="A146" s="165" t="s">
        <v>223</v>
      </c>
      <c r="B146" s="164" t="s">
        <v>224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171"/>
    </row>
    <row r="147" spans="1:16" ht="15">
      <c r="A147" s="165" t="s">
        <v>368</v>
      </c>
      <c r="B147" s="164" t="s">
        <v>225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>
        <f>SUM(C147:N147)</f>
        <v>0</v>
      </c>
      <c r="P147" s="171"/>
    </row>
    <row r="148" spans="1:16" ht="15">
      <c r="A148" s="165" t="s">
        <v>369</v>
      </c>
      <c r="B148" s="164" t="s">
        <v>226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171"/>
    </row>
    <row r="149" spans="1:16" ht="15">
      <c r="A149" s="205" t="s">
        <v>396</v>
      </c>
      <c r="B149" s="169" t="s">
        <v>227</v>
      </c>
      <c r="C149" s="249">
        <f aca="true" t="shared" si="15" ref="C149:O149">SUM(C144:C148)</f>
        <v>0</v>
      </c>
      <c r="D149" s="249">
        <f t="shared" si="15"/>
        <v>0</v>
      </c>
      <c r="E149" s="249">
        <f t="shared" si="15"/>
        <v>0</v>
      </c>
      <c r="F149" s="249">
        <f t="shared" si="15"/>
        <v>0</v>
      </c>
      <c r="G149" s="249">
        <f t="shared" si="15"/>
        <v>0</v>
      </c>
      <c r="H149" s="249">
        <f t="shared" si="15"/>
        <v>0</v>
      </c>
      <c r="I149" s="249">
        <f t="shared" si="15"/>
        <v>0</v>
      </c>
      <c r="J149" s="249">
        <f t="shared" si="15"/>
        <v>0</v>
      </c>
      <c r="K149" s="249">
        <f t="shared" si="15"/>
        <v>0</v>
      </c>
      <c r="L149" s="249">
        <f t="shared" si="15"/>
        <v>0</v>
      </c>
      <c r="M149" s="249">
        <f t="shared" si="15"/>
        <v>0</v>
      </c>
      <c r="N149" s="249">
        <f t="shared" si="15"/>
        <v>0</v>
      </c>
      <c r="O149" s="249">
        <f t="shared" si="15"/>
        <v>0</v>
      </c>
      <c r="P149" s="171"/>
    </row>
    <row r="150" spans="1:16" ht="15">
      <c r="A150" s="165" t="s">
        <v>370</v>
      </c>
      <c r="B150" s="164" t="s">
        <v>228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>
        <f>SUM(C150:N150)</f>
        <v>0</v>
      </c>
      <c r="P150" s="171"/>
    </row>
    <row r="151" spans="1:16" ht="15">
      <c r="A151" s="210" t="s">
        <v>397</v>
      </c>
      <c r="B151" s="255" t="s">
        <v>229</v>
      </c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171"/>
    </row>
    <row r="152" spans="1:16" ht="15">
      <c r="A152" s="163" t="s">
        <v>230</v>
      </c>
      <c r="B152" s="164" t="s">
        <v>231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>
        <f>SUM(C152:N152)</f>
        <v>0</v>
      </c>
      <c r="P152" s="171"/>
    </row>
    <row r="153" spans="1:16" ht="15">
      <c r="A153" s="163" t="s">
        <v>371</v>
      </c>
      <c r="B153" s="164" t="s">
        <v>232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171"/>
    </row>
    <row r="154" spans="1:16" ht="15">
      <c r="A154" s="163" t="s">
        <v>372</v>
      </c>
      <c r="B154" s="164" t="s">
        <v>233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171"/>
    </row>
    <row r="155" spans="1:16" ht="15">
      <c r="A155" s="163" t="s">
        <v>373</v>
      </c>
      <c r="B155" s="164" t="s">
        <v>234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171"/>
    </row>
    <row r="156" spans="1:16" ht="15">
      <c r="A156" s="163" t="s">
        <v>235</v>
      </c>
      <c r="B156" s="164" t="s">
        <v>236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>
        <f>SUM(C156:N156)</f>
        <v>0</v>
      </c>
      <c r="P156" s="171"/>
    </row>
    <row r="157" spans="1:16" ht="15">
      <c r="A157" s="163" t="s">
        <v>237</v>
      </c>
      <c r="B157" s="164" t="s">
        <v>238</v>
      </c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>
        <f>SUM(C157:N157)</f>
        <v>0</v>
      </c>
      <c r="P157" s="171"/>
    </row>
    <row r="158" spans="1:16" ht="15">
      <c r="A158" s="163" t="s">
        <v>239</v>
      </c>
      <c r="B158" s="164" t="s">
        <v>240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171"/>
    </row>
    <row r="159" spans="1:16" ht="15">
      <c r="A159" s="163" t="s">
        <v>374</v>
      </c>
      <c r="B159" s="164" t="s">
        <v>241</v>
      </c>
      <c r="C159" s="249"/>
      <c r="D159" s="249"/>
      <c r="E159" s="249">
        <v>1250</v>
      </c>
      <c r="F159" s="249"/>
      <c r="G159" s="249"/>
      <c r="H159" s="249">
        <v>1200</v>
      </c>
      <c r="I159" s="249"/>
      <c r="J159" s="249"/>
      <c r="K159" s="249">
        <v>1300</v>
      </c>
      <c r="L159" s="249"/>
      <c r="M159" s="249"/>
      <c r="N159" s="249">
        <v>1250</v>
      </c>
      <c r="O159" s="249">
        <f>SUM(C159:N159)</f>
        <v>5000</v>
      </c>
      <c r="P159" s="171"/>
    </row>
    <row r="160" spans="1:16" ht="15">
      <c r="A160" s="163" t="s">
        <v>375</v>
      </c>
      <c r="B160" s="164" t="s">
        <v>242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171"/>
    </row>
    <row r="161" spans="1:16" ht="15">
      <c r="A161" s="163" t="s">
        <v>376</v>
      </c>
      <c r="B161" s="164" t="s">
        <v>243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171"/>
    </row>
    <row r="162" spans="1:16" ht="15">
      <c r="A162" s="221" t="s">
        <v>398</v>
      </c>
      <c r="B162" s="255" t="s">
        <v>244</v>
      </c>
      <c r="C162" s="249">
        <f aca="true" t="shared" si="16" ref="C162:O162">SUM(C152:C161)</f>
        <v>0</v>
      </c>
      <c r="D162" s="249">
        <f t="shared" si="16"/>
        <v>0</v>
      </c>
      <c r="E162" s="249">
        <f t="shared" si="16"/>
        <v>1250</v>
      </c>
      <c r="F162" s="249">
        <f t="shared" si="16"/>
        <v>0</v>
      </c>
      <c r="G162" s="249">
        <f t="shared" si="16"/>
        <v>0</v>
      </c>
      <c r="H162" s="249">
        <f t="shared" si="16"/>
        <v>1200</v>
      </c>
      <c r="I162" s="249">
        <f t="shared" si="16"/>
        <v>0</v>
      </c>
      <c r="J162" s="249">
        <f t="shared" si="16"/>
        <v>0</v>
      </c>
      <c r="K162" s="249">
        <f t="shared" si="16"/>
        <v>1300</v>
      </c>
      <c r="L162" s="249">
        <f t="shared" si="16"/>
        <v>0</v>
      </c>
      <c r="M162" s="249">
        <f t="shared" si="16"/>
        <v>0</v>
      </c>
      <c r="N162" s="249">
        <f t="shared" si="16"/>
        <v>1250</v>
      </c>
      <c r="O162" s="249">
        <f t="shared" si="16"/>
        <v>5000</v>
      </c>
      <c r="P162" s="171"/>
    </row>
    <row r="163" spans="1:16" ht="30">
      <c r="A163" s="163" t="s">
        <v>253</v>
      </c>
      <c r="B163" s="164" t="s">
        <v>254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171"/>
    </row>
    <row r="164" spans="1:16" ht="30">
      <c r="A164" s="165" t="s">
        <v>380</v>
      </c>
      <c r="B164" s="164" t="s">
        <v>255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171"/>
    </row>
    <row r="165" spans="1:16" ht="15">
      <c r="A165" s="163" t="s">
        <v>381</v>
      </c>
      <c r="B165" s="164" t="s">
        <v>256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171"/>
    </row>
    <row r="166" spans="1:16" ht="15">
      <c r="A166" s="210" t="s">
        <v>400</v>
      </c>
      <c r="B166" s="255" t="s">
        <v>257</v>
      </c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171"/>
    </row>
    <row r="167" spans="1:16" ht="15.75">
      <c r="A167" s="252" t="s">
        <v>798</v>
      </c>
      <c r="B167" s="270"/>
      <c r="C167" s="249">
        <f>SUM(C137,C151,C162,C166)</f>
        <v>0</v>
      </c>
      <c r="D167" s="249">
        <f>SUM(D137,D151,D162)</f>
        <v>0</v>
      </c>
      <c r="E167" s="249">
        <f aca="true" t="shared" si="17" ref="E167:O167">SUM(E137,E151,E162,E166)</f>
        <v>1250</v>
      </c>
      <c r="F167" s="249">
        <f t="shared" si="17"/>
        <v>7226576</v>
      </c>
      <c r="G167" s="249">
        <f t="shared" si="17"/>
        <v>0</v>
      </c>
      <c r="H167" s="249">
        <f t="shared" si="17"/>
        <v>1200</v>
      </c>
      <c r="I167" s="249">
        <f t="shared" si="17"/>
        <v>0</v>
      </c>
      <c r="J167" s="249">
        <f t="shared" si="17"/>
        <v>0</v>
      </c>
      <c r="K167" s="249">
        <f t="shared" si="17"/>
        <v>1300</v>
      </c>
      <c r="L167" s="249">
        <f t="shared" si="17"/>
        <v>0</v>
      </c>
      <c r="M167" s="249">
        <f t="shared" si="17"/>
        <v>0</v>
      </c>
      <c r="N167" s="249">
        <f t="shared" si="17"/>
        <v>1250</v>
      </c>
      <c r="O167" s="249">
        <f t="shared" si="17"/>
        <v>7231576</v>
      </c>
      <c r="P167" s="171"/>
    </row>
    <row r="168" spans="1:16" ht="15">
      <c r="A168" s="165" t="s">
        <v>207</v>
      </c>
      <c r="B168" s="164" t="s">
        <v>208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171"/>
    </row>
    <row r="169" spans="1:16" ht="30">
      <c r="A169" s="165" t="s">
        <v>209</v>
      </c>
      <c r="B169" s="164" t="s">
        <v>210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171"/>
    </row>
    <row r="170" spans="1:16" ht="30">
      <c r="A170" s="165" t="s">
        <v>358</v>
      </c>
      <c r="B170" s="164" t="s">
        <v>211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171"/>
    </row>
    <row r="171" spans="1:16" ht="30">
      <c r="A171" s="165" t="s">
        <v>359</v>
      </c>
      <c r="B171" s="164" t="s">
        <v>212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171"/>
    </row>
    <row r="172" spans="1:16" ht="15">
      <c r="A172" s="165" t="s">
        <v>360</v>
      </c>
      <c r="B172" s="164" t="s">
        <v>213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171"/>
    </row>
    <row r="173" spans="1:16" ht="15">
      <c r="A173" s="210" t="s">
        <v>394</v>
      </c>
      <c r="B173" s="255" t="s">
        <v>214</v>
      </c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171"/>
    </row>
    <row r="174" spans="1:16" ht="15">
      <c r="A174" s="163" t="s">
        <v>377</v>
      </c>
      <c r="B174" s="164" t="s">
        <v>245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171"/>
    </row>
    <row r="175" spans="1:16" ht="15">
      <c r="A175" s="163" t="s">
        <v>378</v>
      </c>
      <c r="B175" s="164" t="s">
        <v>246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>
        <f>SUM(C175:N175)</f>
        <v>0</v>
      </c>
      <c r="P175" s="171"/>
    </row>
    <row r="176" spans="1:16" ht="15">
      <c r="A176" s="163" t="s">
        <v>247</v>
      </c>
      <c r="B176" s="164" t="s">
        <v>248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171"/>
    </row>
    <row r="177" spans="1:16" ht="15">
      <c r="A177" s="163" t="s">
        <v>379</v>
      </c>
      <c r="B177" s="164" t="s">
        <v>249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171"/>
    </row>
    <row r="178" spans="1:16" ht="15">
      <c r="A178" s="163" t="s">
        <v>250</v>
      </c>
      <c r="B178" s="164" t="s">
        <v>251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171"/>
    </row>
    <row r="179" spans="1:16" ht="15">
      <c r="A179" s="210" t="s">
        <v>399</v>
      </c>
      <c r="B179" s="255" t="s">
        <v>252</v>
      </c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171"/>
    </row>
    <row r="180" spans="1:16" ht="30">
      <c r="A180" s="163" t="s">
        <v>258</v>
      </c>
      <c r="B180" s="164" t="s">
        <v>259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171"/>
    </row>
    <row r="181" spans="1:16" ht="30">
      <c r="A181" s="165" t="s">
        <v>382</v>
      </c>
      <c r="B181" s="164" t="s">
        <v>260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171"/>
    </row>
    <row r="182" spans="1:16" ht="15">
      <c r="A182" s="163" t="s">
        <v>383</v>
      </c>
      <c r="B182" s="164" t="s">
        <v>261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>
        <f>SUM(C182:N182)</f>
        <v>0</v>
      </c>
      <c r="P182" s="171"/>
    </row>
    <row r="183" spans="1:16" ht="15">
      <c r="A183" s="210" t="s">
        <v>402</v>
      </c>
      <c r="B183" s="255" t="s">
        <v>262</v>
      </c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171"/>
    </row>
    <row r="184" spans="1:16" ht="15.75">
      <c r="A184" s="252" t="s">
        <v>799</v>
      </c>
      <c r="B184" s="270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171"/>
    </row>
    <row r="185" spans="1:16" ht="15.75">
      <c r="A185" s="271" t="s">
        <v>401</v>
      </c>
      <c r="B185" s="256" t="s">
        <v>263</v>
      </c>
      <c r="C185" s="249">
        <f aca="true" t="shared" si="18" ref="C185:K185">SUM(C167,C184)</f>
        <v>0</v>
      </c>
      <c r="D185" s="249">
        <f t="shared" si="18"/>
        <v>0</v>
      </c>
      <c r="E185" s="249">
        <f t="shared" si="18"/>
        <v>1250</v>
      </c>
      <c r="F185" s="249">
        <f t="shared" si="18"/>
        <v>7226576</v>
      </c>
      <c r="G185" s="249">
        <f t="shared" si="18"/>
        <v>0</v>
      </c>
      <c r="H185" s="249">
        <f t="shared" si="18"/>
        <v>1200</v>
      </c>
      <c r="I185" s="249">
        <f t="shared" si="18"/>
        <v>0</v>
      </c>
      <c r="J185" s="249">
        <f t="shared" si="18"/>
        <v>0</v>
      </c>
      <c r="K185" s="249">
        <f t="shared" si="18"/>
        <v>1300</v>
      </c>
      <c r="L185" s="249">
        <f>SUM(L167:L168,L184)</f>
        <v>0</v>
      </c>
      <c r="M185" s="249">
        <f>SUM(M167,M184)</f>
        <v>0</v>
      </c>
      <c r="N185" s="249">
        <f>SUM(N167,N184)</f>
        <v>1250</v>
      </c>
      <c r="O185" s="249">
        <f>SUM(O167,O184)</f>
        <v>7231576</v>
      </c>
      <c r="P185" s="171"/>
    </row>
    <row r="186" spans="1:16" ht="15.75">
      <c r="A186" s="272" t="s">
        <v>800</v>
      </c>
      <c r="B186" s="273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171"/>
    </row>
    <row r="187" spans="1:16" ht="15.75">
      <c r="A187" s="272" t="s">
        <v>801</v>
      </c>
      <c r="B187" s="273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171"/>
    </row>
    <row r="188" spans="1:16" ht="15">
      <c r="A188" s="262" t="s">
        <v>384</v>
      </c>
      <c r="B188" s="165" t="s">
        <v>264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171"/>
    </row>
    <row r="189" spans="1:16" ht="15">
      <c r="A189" s="163" t="s">
        <v>265</v>
      </c>
      <c r="B189" s="165" t="s">
        <v>266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171"/>
    </row>
    <row r="190" spans="1:16" ht="15">
      <c r="A190" s="262" t="s">
        <v>385</v>
      </c>
      <c r="B190" s="165" t="s">
        <v>267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171"/>
    </row>
    <row r="191" spans="1:16" ht="15">
      <c r="A191" s="180" t="s">
        <v>403</v>
      </c>
      <c r="B191" s="205" t="s">
        <v>268</v>
      </c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171"/>
    </row>
    <row r="192" spans="1:16" ht="15">
      <c r="A192" s="163" t="s">
        <v>386</v>
      </c>
      <c r="B192" s="165" t="s">
        <v>269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171"/>
    </row>
    <row r="193" spans="1:16" ht="15">
      <c r="A193" s="262" t="s">
        <v>270</v>
      </c>
      <c r="B193" s="165" t="s">
        <v>271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171"/>
    </row>
    <row r="194" spans="1:16" ht="15">
      <c r="A194" s="163" t="s">
        <v>387</v>
      </c>
      <c r="B194" s="165" t="s">
        <v>272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171"/>
    </row>
    <row r="195" spans="1:16" ht="15">
      <c r="A195" s="262" t="s">
        <v>273</v>
      </c>
      <c r="B195" s="165" t="s">
        <v>274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171"/>
    </row>
    <row r="196" spans="1:16" ht="15">
      <c r="A196" s="239" t="s">
        <v>404</v>
      </c>
      <c r="B196" s="205" t="s">
        <v>275</v>
      </c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171"/>
    </row>
    <row r="197" spans="1:16" ht="15">
      <c r="A197" s="165" t="s">
        <v>441</v>
      </c>
      <c r="B197" s="165" t="s">
        <v>276</v>
      </c>
      <c r="C197" s="249"/>
      <c r="D197" s="249"/>
      <c r="E197" s="249">
        <v>1656624</v>
      </c>
      <c r="F197" s="249"/>
      <c r="G197" s="249"/>
      <c r="H197" s="249"/>
      <c r="I197" s="249"/>
      <c r="J197" s="249"/>
      <c r="K197" s="249"/>
      <c r="L197" s="249"/>
      <c r="M197" s="249"/>
      <c r="N197" s="249"/>
      <c r="O197" s="249">
        <f>SUM(C197:N197)</f>
        <v>1656624</v>
      </c>
      <c r="P197" s="171"/>
    </row>
    <row r="198" spans="1:16" ht="15">
      <c r="A198" s="165" t="s">
        <v>442</v>
      </c>
      <c r="B198" s="165" t="s">
        <v>276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171"/>
    </row>
    <row r="199" spans="1:16" ht="15">
      <c r="A199" s="165" t="s">
        <v>439</v>
      </c>
      <c r="B199" s="165" t="s">
        <v>277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171"/>
    </row>
    <row r="200" spans="1:16" ht="15">
      <c r="A200" s="165" t="s">
        <v>440</v>
      </c>
      <c r="B200" s="165" t="s">
        <v>277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171"/>
    </row>
    <row r="201" spans="1:16" ht="15">
      <c r="A201" s="205" t="s">
        <v>405</v>
      </c>
      <c r="B201" s="205" t="s">
        <v>278</v>
      </c>
      <c r="C201" s="249"/>
      <c r="D201" s="249"/>
      <c r="E201" s="249">
        <f>SUM(E197:E200)</f>
        <v>1656624</v>
      </c>
      <c r="F201" s="249"/>
      <c r="G201" s="249"/>
      <c r="H201" s="249"/>
      <c r="I201" s="249"/>
      <c r="J201" s="249"/>
      <c r="K201" s="249"/>
      <c r="L201" s="249"/>
      <c r="M201" s="249"/>
      <c r="N201" s="249"/>
      <c r="O201" s="249">
        <f>SUM(C201:N201)</f>
        <v>1656624</v>
      </c>
      <c r="P201" s="171"/>
    </row>
    <row r="202" spans="1:16" ht="15">
      <c r="A202" s="262" t="s">
        <v>279</v>
      </c>
      <c r="B202" s="165" t="s">
        <v>280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171"/>
    </row>
    <row r="203" spans="1:16" ht="15">
      <c r="A203" s="262" t="s">
        <v>281</v>
      </c>
      <c r="B203" s="165" t="s">
        <v>282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171"/>
    </row>
    <row r="204" spans="1:16" ht="15">
      <c r="A204" s="262" t="s">
        <v>283</v>
      </c>
      <c r="B204" s="165" t="s">
        <v>284</v>
      </c>
      <c r="C204" s="249">
        <v>3706000</v>
      </c>
      <c r="D204" s="249">
        <v>3706000</v>
      </c>
      <c r="E204" s="249">
        <v>3706000</v>
      </c>
      <c r="F204" s="249">
        <v>3706000</v>
      </c>
      <c r="G204" s="249">
        <v>3706000</v>
      </c>
      <c r="H204" s="249">
        <v>3706000</v>
      </c>
      <c r="I204" s="249">
        <v>3706000</v>
      </c>
      <c r="J204" s="249">
        <v>3706000</v>
      </c>
      <c r="K204" s="249">
        <v>3706000</v>
      </c>
      <c r="L204" s="249">
        <v>3706000</v>
      </c>
      <c r="M204" s="249">
        <v>3706000</v>
      </c>
      <c r="N204" s="249">
        <v>3705800</v>
      </c>
      <c r="O204" s="249">
        <f>SUM(C204:N204)</f>
        <v>44471800</v>
      </c>
      <c r="P204" s="171"/>
    </row>
    <row r="205" spans="1:16" ht="15">
      <c r="A205" s="262" t="s">
        <v>285</v>
      </c>
      <c r="B205" s="165" t="s">
        <v>286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171"/>
    </row>
    <row r="206" spans="1:16" ht="15">
      <c r="A206" s="163" t="s">
        <v>388</v>
      </c>
      <c r="B206" s="165" t="s">
        <v>287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171"/>
    </row>
    <row r="207" spans="1:16" ht="15">
      <c r="A207" s="180" t="s">
        <v>406</v>
      </c>
      <c r="B207" s="205" t="s">
        <v>288</v>
      </c>
      <c r="C207" s="249">
        <f>SUM(C204:C206)</f>
        <v>3706000</v>
      </c>
      <c r="D207" s="249">
        <f aca="true" t="shared" si="19" ref="D207:N207">SUM(D204:D206)</f>
        <v>3706000</v>
      </c>
      <c r="E207" s="249">
        <f>E201+E204</f>
        <v>5362624</v>
      </c>
      <c r="F207" s="249">
        <f t="shared" si="19"/>
        <v>3706000</v>
      </c>
      <c r="G207" s="249">
        <f t="shared" si="19"/>
        <v>3706000</v>
      </c>
      <c r="H207" s="249">
        <f t="shared" si="19"/>
        <v>3706000</v>
      </c>
      <c r="I207" s="249">
        <f t="shared" si="19"/>
        <v>3706000</v>
      </c>
      <c r="J207" s="249">
        <f t="shared" si="19"/>
        <v>3706000</v>
      </c>
      <c r="K207" s="249">
        <f t="shared" si="19"/>
        <v>3706000</v>
      </c>
      <c r="L207" s="249">
        <f t="shared" si="19"/>
        <v>3706000</v>
      </c>
      <c r="M207" s="249">
        <f t="shared" si="19"/>
        <v>3706000</v>
      </c>
      <c r="N207" s="249">
        <f t="shared" si="19"/>
        <v>3705800</v>
      </c>
      <c r="O207" s="249">
        <f>SUM(C207:N207)</f>
        <v>46128424</v>
      </c>
      <c r="P207" s="171"/>
    </row>
    <row r="208" spans="1:16" ht="15">
      <c r="A208" s="163" t="s">
        <v>289</v>
      </c>
      <c r="B208" s="165" t="s">
        <v>290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171"/>
    </row>
    <row r="209" spans="1:16" ht="15">
      <c r="A209" s="163" t="s">
        <v>291</v>
      </c>
      <c r="B209" s="165" t="s">
        <v>292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171"/>
    </row>
    <row r="210" spans="1:16" ht="15">
      <c r="A210" s="262" t="s">
        <v>293</v>
      </c>
      <c r="B210" s="165" t="s">
        <v>294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171"/>
    </row>
    <row r="211" spans="1:16" ht="15">
      <c r="A211" s="262" t="s">
        <v>389</v>
      </c>
      <c r="B211" s="165" t="s">
        <v>295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171"/>
    </row>
    <row r="212" spans="1:16" ht="15">
      <c r="A212" s="239" t="s">
        <v>407</v>
      </c>
      <c r="B212" s="205" t="s">
        <v>296</v>
      </c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171"/>
    </row>
    <row r="213" spans="1:16" ht="15">
      <c r="A213" s="180" t="s">
        <v>297</v>
      </c>
      <c r="B213" s="205" t="s">
        <v>298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171"/>
    </row>
    <row r="214" spans="1:16" ht="15.75">
      <c r="A214" s="268" t="s">
        <v>408</v>
      </c>
      <c r="B214" s="269" t="s">
        <v>299</v>
      </c>
      <c r="C214" s="249">
        <f>C207</f>
        <v>3706000</v>
      </c>
      <c r="D214" s="249">
        <f aca="true" t="shared" si="20" ref="D214:O214">D207</f>
        <v>3706000</v>
      </c>
      <c r="E214" s="249">
        <f t="shared" si="20"/>
        <v>5362624</v>
      </c>
      <c r="F214" s="249">
        <f t="shared" si="20"/>
        <v>3706000</v>
      </c>
      <c r="G214" s="249">
        <f t="shared" si="20"/>
        <v>3706000</v>
      </c>
      <c r="H214" s="249">
        <f t="shared" si="20"/>
        <v>3706000</v>
      </c>
      <c r="I214" s="249">
        <f t="shared" si="20"/>
        <v>3706000</v>
      </c>
      <c r="J214" s="249">
        <f t="shared" si="20"/>
        <v>3706000</v>
      </c>
      <c r="K214" s="249">
        <f t="shared" si="20"/>
        <v>3706000</v>
      </c>
      <c r="L214" s="249">
        <f t="shared" si="20"/>
        <v>3706000</v>
      </c>
      <c r="M214" s="249">
        <f t="shared" si="20"/>
        <v>3706000</v>
      </c>
      <c r="N214" s="249">
        <f t="shared" si="20"/>
        <v>3705800</v>
      </c>
      <c r="O214" s="249">
        <f t="shared" si="20"/>
        <v>46128424</v>
      </c>
      <c r="P214" s="171"/>
    </row>
    <row r="215" spans="1:16" ht="15.75">
      <c r="A215" s="224" t="s">
        <v>391</v>
      </c>
      <c r="B215" s="225"/>
      <c r="C215" s="249">
        <f aca="true" t="shared" si="21" ref="C215:N215">SUM(C185,C214)</f>
        <v>3706000</v>
      </c>
      <c r="D215" s="249">
        <f t="shared" si="21"/>
        <v>3706000</v>
      </c>
      <c r="E215" s="249">
        <f t="shared" si="21"/>
        <v>5363874</v>
      </c>
      <c r="F215" s="249">
        <f t="shared" si="21"/>
        <v>10932576</v>
      </c>
      <c r="G215" s="249">
        <f t="shared" si="21"/>
        <v>3706000</v>
      </c>
      <c r="H215" s="249">
        <f t="shared" si="21"/>
        <v>3707200</v>
      </c>
      <c r="I215" s="249">
        <f t="shared" si="21"/>
        <v>3706000</v>
      </c>
      <c r="J215" s="249">
        <f t="shared" si="21"/>
        <v>3706000</v>
      </c>
      <c r="K215" s="249">
        <f t="shared" si="21"/>
        <v>3707300</v>
      </c>
      <c r="L215" s="249">
        <f t="shared" si="21"/>
        <v>3706000</v>
      </c>
      <c r="M215" s="249">
        <f t="shared" si="21"/>
        <v>3706000</v>
      </c>
      <c r="N215" s="249">
        <f t="shared" si="21"/>
        <v>3707050</v>
      </c>
      <c r="O215" s="249">
        <f>SUM(C215:N215)</f>
        <v>53360000</v>
      </c>
      <c r="P215" s="171"/>
    </row>
    <row r="216" spans="2:16" ht="15">
      <c r="B216" s="171"/>
      <c r="C216" s="448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  <c r="O216" s="448"/>
      <c r="P216" s="171"/>
    </row>
    <row r="217" spans="2:16" ht="15">
      <c r="B217" s="171"/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  <c r="O217" s="448"/>
      <c r="P217" s="171"/>
    </row>
    <row r="218" spans="2:16" ht="15">
      <c r="B218" s="171"/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  <c r="O218" s="448"/>
      <c r="P218" s="171"/>
    </row>
    <row r="219" spans="2:16" ht="15">
      <c r="B219" s="171"/>
      <c r="C219" s="448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  <c r="O219" s="448"/>
      <c r="P219" s="171"/>
    </row>
    <row r="220" spans="2:16" ht="15">
      <c r="B220" s="171"/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  <c r="O220" s="448"/>
      <c r="P220" s="171"/>
    </row>
    <row r="221" spans="2:16" ht="15">
      <c r="B221" s="171"/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171"/>
    </row>
    <row r="222" spans="2:16" ht="15">
      <c r="B222" s="171"/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  <c r="O222" s="448"/>
      <c r="P222" s="171"/>
    </row>
    <row r="223" spans="2:16" ht="15">
      <c r="B223" s="171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171"/>
    </row>
    <row r="224" spans="2:16" ht="15">
      <c r="B224" s="171"/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  <c r="O224" s="448"/>
      <c r="P224" s="171"/>
    </row>
    <row r="225" spans="2:16" ht="15">
      <c r="B225" s="171"/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  <c r="O225" s="448"/>
      <c r="P225" s="171"/>
    </row>
    <row r="226" spans="2:16" ht="15">
      <c r="B226" s="171"/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  <c r="O226" s="448"/>
      <c r="P226" s="171"/>
    </row>
    <row r="227" spans="2:16" ht="15">
      <c r="B227" s="171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171"/>
    </row>
    <row r="228" spans="2:16" ht="15">
      <c r="B228" s="171"/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  <c r="O228" s="448"/>
      <c r="P228" s="171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I5" sqref="I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464" t="s">
        <v>902</v>
      </c>
      <c r="B1" s="465"/>
      <c r="C1" s="465"/>
      <c r="D1" s="465"/>
      <c r="E1" s="465"/>
      <c r="F1" s="465"/>
      <c r="G1" s="465"/>
      <c r="H1" s="465"/>
      <c r="I1" s="465"/>
    </row>
    <row r="2" spans="1:9" ht="23.25" customHeight="1">
      <c r="A2" s="461" t="s">
        <v>926</v>
      </c>
      <c r="B2" s="462"/>
      <c r="C2" s="462"/>
      <c r="D2" s="462"/>
      <c r="E2" s="462"/>
      <c r="F2" s="462"/>
      <c r="G2" s="462"/>
      <c r="H2" s="462"/>
      <c r="I2" s="462"/>
    </row>
    <row r="4" spans="1:9" ht="15">
      <c r="A4" s="171" t="s">
        <v>591</v>
      </c>
      <c r="I4" s="278" t="s">
        <v>804</v>
      </c>
    </row>
    <row r="5" spans="1:9" ht="36.75">
      <c r="A5" s="292" t="s">
        <v>832</v>
      </c>
      <c r="B5" s="291" t="s">
        <v>831</v>
      </c>
      <c r="C5" s="291" t="s">
        <v>830</v>
      </c>
      <c r="D5" s="291" t="s">
        <v>829</v>
      </c>
      <c r="E5" s="291" t="s">
        <v>828</v>
      </c>
      <c r="F5" s="291" t="s">
        <v>827</v>
      </c>
      <c r="G5" s="291" t="s">
        <v>826</v>
      </c>
      <c r="H5" s="291" t="s">
        <v>825</v>
      </c>
      <c r="I5" s="290" t="s">
        <v>3</v>
      </c>
    </row>
    <row r="6" spans="1:9" ht="15.75">
      <c r="A6" s="285"/>
      <c r="B6" s="285"/>
      <c r="C6" s="289"/>
      <c r="D6" s="289"/>
      <c r="E6" s="289"/>
      <c r="F6" s="289"/>
      <c r="G6" s="289"/>
      <c r="H6" s="289"/>
      <c r="I6" s="289"/>
    </row>
    <row r="7" spans="1:9" ht="15.75">
      <c r="A7" s="285"/>
      <c r="B7" s="285"/>
      <c r="C7" s="289"/>
      <c r="D7" s="289"/>
      <c r="E7" s="289"/>
      <c r="F7" s="289"/>
      <c r="G7" s="289"/>
      <c r="H7" s="289"/>
      <c r="I7" s="289"/>
    </row>
    <row r="8" spans="1:9" ht="15.75">
      <c r="A8" s="285"/>
      <c r="B8" s="285"/>
      <c r="C8" s="289"/>
      <c r="D8" s="289"/>
      <c r="E8" s="289"/>
      <c r="F8" s="289"/>
      <c r="G8" s="289"/>
      <c r="H8" s="289"/>
      <c r="I8" s="289"/>
    </row>
    <row r="9" spans="1:9" ht="15.75">
      <c r="A9" s="285"/>
      <c r="B9" s="285"/>
      <c r="C9" s="289"/>
      <c r="D9" s="289"/>
      <c r="E9" s="289"/>
      <c r="F9" s="289"/>
      <c r="G9" s="289"/>
      <c r="H9" s="289"/>
      <c r="I9" s="289"/>
    </row>
    <row r="10" spans="1:9" ht="15">
      <c r="A10" s="288" t="s">
        <v>824</v>
      </c>
      <c r="B10" s="288"/>
      <c r="C10" s="287"/>
      <c r="D10" s="287"/>
      <c r="E10" s="287"/>
      <c r="F10" s="287"/>
      <c r="G10" s="287"/>
      <c r="H10" s="287"/>
      <c r="I10" s="287"/>
    </row>
    <row r="11" spans="1:9" ht="15.75">
      <c r="A11" s="285"/>
      <c r="B11" s="285"/>
      <c r="C11" s="289"/>
      <c r="D11" s="289"/>
      <c r="E11" s="289"/>
      <c r="F11" s="289"/>
      <c r="G11" s="289"/>
      <c r="H11" s="289"/>
      <c r="I11" s="289"/>
    </row>
    <row r="12" spans="1:9" ht="15.75">
      <c r="A12" s="285"/>
      <c r="B12" s="285"/>
      <c r="C12" s="289"/>
      <c r="D12" s="289"/>
      <c r="E12" s="289"/>
      <c r="F12" s="289"/>
      <c r="G12" s="289"/>
      <c r="H12" s="289"/>
      <c r="I12" s="289"/>
    </row>
    <row r="13" spans="1:9" ht="15.75">
      <c r="A13" s="285"/>
      <c r="B13" s="285"/>
      <c r="C13" s="289"/>
      <c r="D13" s="289"/>
      <c r="E13" s="289"/>
      <c r="F13" s="289"/>
      <c r="G13" s="289"/>
      <c r="H13" s="289"/>
      <c r="I13" s="289"/>
    </row>
    <row r="14" spans="1:9" ht="15.75">
      <c r="A14" s="285"/>
      <c r="B14" s="285"/>
      <c r="C14" s="289"/>
      <c r="D14" s="289"/>
      <c r="E14" s="289"/>
      <c r="F14" s="289"/>
      <c r="G14" s="289"/>
      <c r="H14" s="289"/>
      <c r="I14" s="289"/>
    </row>
    <row r="15" spans="1:9" ht="15">
      <c r="A15" s="288" t="s">
        <v>823</v>
      </c>
      <c r="B15" s="288"/>
      <c r="C15" s="287"/>
      <c r="D15" s="287"/>
      <c r="E15" s="287"/>
      <c r="F15" s="287"/>
      <c r="G15" s="287"/>
      <c r="H15" s="287"/>
      <c r="I15" s="287"/>
    </row>
    <row r="16" spans="1:9" ht="15.75">
      <c r="A16" s="285"/>
      <c r="B16" s="285"/>
      <c r="C16" s="289"/>
      <c r="D16" s="289"/>
      <c r="E16" s="289"/>
      <c r="F16" s="289"/>
      <c r="G16" s="289"/>
      <c r="H16" s="289"/>
      <c r="I16" s="289"/>
    </row>
    <row r="17" spans="1:9" ht="15.75">
      <c r="A17" s="285"/>
      <c r="B17" s="285"/>
      <c r="C17" s="289"/>
      <c r="D17" s="289"/>
      <c r="E17" s="289"/>
      <c r="F17" s="289"/>
      <c r="G17" s="289"/>
      <c r="H17" s="289"/>
      <c r="I17" s="289"/>
    </row>
    <row r="18" spans="1:9" ht="15.75">
      <c r="A18" s="285"/>
      <c r="B18" s="285"/>
      <c r="C18" s="289"/>
      <c r="D18" s="289"/>
      <c r="E18" s="289"/>
      <c r="F18" s="289"/>
      <c r="G18" s="289"/>
      <c r="H18" s="289"/>
      <c r="I18" s="289"/>
    </row>
    <row r="19" spans="1:9" ht="15.75">
      <c r="A19" s="285"/>
      <c r="B19" s="285"/>
      <c r="C19" s="289"/>
      <c r="D19" s="289"/>
      <c r="E19" s="289"/>
      <c r="F19" s="289"/>
      <c r="G19" s="289"/>
      <c r="H19" s="289"/>
      <c r="I19" s="289"/>
    </row>
    <row r="20" spans="1:9" ht="15">
      <c r="A20" s="288" t="s">
        <v>822</v>
      </c>
      <c r="B20" s="288"/>
      <c r="C20" s="287"/>
      <c r="D20" s="287"/>
      <c r="E20" s="287"/>
      <c r="F20" s="287"/>
      <c r="G20" s="287"/>
      <c r="H20" s="287"/>
      <c r="I20" s="287"/>
    </row>
    <row r="21" spans="1:9" ht="15.75">
      <c r="A21" s="285"/>
      <c r="B21" s="285"/>
      <c r="C21" s="289"/>
      <c r="D21" s="289"/>
      <c r="E21" s="289"/>
      <c r="F21" s="289"/>
      <c r="G21" s="289"/>
      <c r="H21" s="289"/>
      <c r="I21" s="289"/>
    </row>
    <row r="22" spans="1:9" ht="15.75">
      <c r="A22" s="285"/>
      <c r="B22" s="285"/>
      <c r="C22" s="289"/>
      <c r="D22" s="289"/>
      <c r="E22" s="289"/>
      <c r="F22" s="289"/>
      <c r="G22" s="289"/>
      <c r="H22" s="289"/>
      <c r="I22" s="289"/>
    </row>
    <row r="23" spans="1:9" ht="15.75">
      <c r="A23" s="285"/>
      <c r="B23" s="285"/>
      <c r="C23" s="289"/>
      <c r="D23" s="289"/>
      <c r="E23" s="289"/>
      <c r="F23" s="289"/>
      <c r="G23" s="289"/>
      <c r="H23" s="289"/>
      <c r="I23" s="289"/>
    </row>
    <row r="24" spans="1:9" ht="15.75">
      <c r="A24" s="285"/>
      <c r="B24" s="285"/>
      <c r="C24" s="289"/>
      <c r="D24" s="289"/>
      <c r="E24" s="289"/>
      <c r="F24" s="289"/>
      <c r="G24" s="289"/>
      <c r="H24" s="289"/>
      <c r="I24" s="289"/>
    </row>
    <row r="25" spans="1:9" ht="15">
      <c r="A25" s="288" t="s">
        <v>4</v>
      </c>
      <c r="B25" s="288"/>
      <c r="C25" s="287"/>
      <c r="D25" s="287"/>
      <c r="E25" s="287"/>
      <c r="F25" s="287"/>
      <c r="G25" s="287"/>
      <c r="H25" s="287"/>
      <c r="I25" s="287"/>
    </row>
    <row r="26" spans="1:9" ht="15">
      <c r="A26" s="288"/>
      <c r="B26" s="288"/>
      <c r="C26" s="287"/>
      <c r="D26" s="287"/>
      <c r="E26" s="287"/>
      <c r="F26" s="287"/>
      <c r="G26" s="287"/>
      <c r="H26" s="287"/>
      <c r="I26" s="287"/>
    </row>
    <row r="27" spans="1:9" ht="15">
      <c r="A27" s="288"/>
      <c r="B27" s="288"/>
      <c r="C27" s="287"/>
      <c r="D27" s="287"/>
      <c r="E27" s="287"/>
      <c r="F27" s="287"/>
      <c r="G27" s="287"/>
      <c r="H27" s="287"/>
      <c r="I27" s="287"/>
    </row>
    <row r="28" spans="1:9" ht="15">
      <c r="A28" s="288"/>
      <c r="B28" s="288"/>
      <c r="C28" s="287"/>
      <c r="D28" s="287"/>
      <c r="E28" s="287"/>
      <c r="F28" s="287"/>
      <c r="G28" s="287"/>
      <c r="H28" s="287"/>
      <c r="I28" s="287"/>
    </row>
    <row r="29" spans="1:9" ht="15">
      <c r="A29" s="288"/>
      <c r="B29" s="288"/>
      <c r="C29" s="287"/>
      <c r="D29" s="287"/>
      <c r="E29" s="287"/>
      <c r="F29" s="287"/>
      <c r="G29" s="287"/>
      <c r="H29" s="287"/>
      <c r="I29" s="287"/>
    </row>
    <row r="30" spans="1:9" ht="16.5">
      <c r="A30" s="286" t="s">
        <v>821</v>
      </c>
      <c r="B30" s="285"/>
      <c r="C30" s="284"/>
      <c r="D30" s="284"/>
      <c r="E30" s="284"/>
      <c r="F30" s="284"/>
      <c r="G30" s="284"/>
      <c r="H30" s="284"/>
      <c r="I30" s="284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464" t="s">
        <v>902</v>
      </c>
      <c r="B1" s="465"/>
      <c r="C1" s="465"/>
      <c r="D1" s="465"/>
      <c r="E1" s="465"/>
    </row>
    <row r="2" spans="1:5" ht="22.5" customHeight="1">
      <c r="A2" s="461" t="s">
        <v>927</v>
      </c>
      <c r="B2" s="462"/>
      <c r="C2" s="462"/>
      <c r="D2" s="462"/>
      <c r="E2" s="462"/>
    </row>
    <row r="3" ht="18">
      <c r="A3" s="293"/>
    </row>
    <row r="4" spans="1:5" ht="15">
      <c r="A4" s="171" t="s">
        <v>591</v>
      </c>
      <c r="E4" s="278" t="s">
        <v>935</v>
      </c>
    </row>
    <row r="5" spans="1:5" ht="31.5" customHeight="1">
      <c r="A5" s="294" t="s">
        <v>14</v>
      </c>
      <c r="B5" s="295" t="s">
        <v>15</v>
      </c>
      <c r="C5" s="162" t="s">
        <v>833</v>
      </c>
      <c r="D5" s="162" t="s">
        <v>834</v>
      </c>
      <c r="E5" s="162" t="s">
        <v>835</v>
      </c>
    </row>
    <row r="6" spans="1:5" ht="15" customHeight="1">
      <c r="A6" s="296"/>
      <c r="B6" s="191"/>
      <c r="C6" s="191"/>
      <c r="D6" s="191"/>
      <c r="E6" s="191"/>
    </row>
    <row r="7" spans="1:5" ht="15" customHeight="1">
      <c r="A7" s="296"/>
      <c r="B7" s="191"/>
      <c r="C7" s="191"/>
      <c r="D7" s="191"/>
      <c r="E7" s="191"/>
    </row>
    <row r="8" spans="1:5" ht="15" customHeight="1">
      <c r="A8" s="296"/>
      <c r="B8" s="191"/>
      <c r="C8" s="191"/>
      <c r="D8" s="191"/>
      <c r="E8" s="191"/>
    </row>
    <row r="9" spans="1:5" ht="15" customHeight="1">
      <c r="A9" s="191"/>
      <c r="B9" s="191"/>
      <c r="C9" s="191"/>
      <c r="D9" s="191"/>
      <c r="E9" s="191"/>
    </row>
    <row r="10" spans="1:5" ht="29.25" customHeight="1">
      <c r="A10" s="297" t="s">
        <v>836</v>
      </c>
      <c r="B10" s="255" t="s">
        <v>236</v>
      </c>
      <c r="C10" s="191"/>
      <c r="D10" s="191"/>
      <c r="E10" s="191"/>
    </row>
    <row r="11" spans="1:5" ht="29.25" customHeight="1">
      <c r="A11" s="297"/>
      <c r="B11" s="191"/>
      <c r="C11" s="191"/>
      <c r="D11" s="191"/>
      <c r="E11" s="191"/>
    </row>
    <row r="12" spans="1:5" ht="15" customHeight="1">
      <c r="A12" s="297"/>
      <c r="B12" s="191"/>
      <c r="C12" s="191"/>
      <c r="D12" s="191"/>
      <c r="E12" s="191"/>
    </row>
    <row r="13" spans="1:5" ht="15" customHeight="1">
      <c r="A13" s="298"/>
      <c r="B13" s="191"/>
      <c r="C13" s="191"/>
      <c r="D13" s="191"/>
      <c r="E13" s="191"/>
    </row>
    <row r="14" spans="1:5" ht="15" customHeight="1">
      <c r="A14" s="298"/>
      <c r="B14" s="191"/>
      <c r="C14" s="191"/>
      <c r="D14" s="191"/>
      <c r="E14" s="191"/>
    </row>
    <row r="15" spans="1:5" ht="30.75" customHeight="1">
      <c r="A15" s="297" t="s">
        <v>837</v>
      </c>
      <c r="B15" s="210" t="s">
        <v>260</v>
      </c>
      <c r="C15" s="191"/>
      <c r="D15" s="191"/>
      <c r="E15" s="191"/>
    </row>
    <row r="16" spans="1:5" ht="15" customHeight="1">
      <c r="A16" s="220" t="s">
        <v>771</v>
      </c>
      <c r="B16" s="220" t="s">
        <v>220</v>
      </c>
      <c r="C16" s="191"/>
      <c r="D16" s="191"/>
      <c r="E16" s="191"/>
    </row>
    <row r="17" spans="1:5" ht="15" customHeight="1">
      <c r="A17" s="220" t="s">
        <v>772</v>
      </c>
      <c r="B17" s="220" t="s">
        <v>220</v>
      </c>
      <c r="C17" s="191"/>
      <c r="D17" s="191"/>
      <c r="E17" s="191"/>
    </row>
    <row r="18" spans="1:5" ht="15" customHeight="1">
      <c r="A18" s="220" t="s">
        <v>773</v>
      </c>
      <c r="B18" s="220" t="s">
        <v>220</v>
      </c>
      <c r="C18" s="191"/>
      <c r="D18" s="191"/>
      <c r="E18" s="191"/>
    </row>
    <row r="19" spans="1:5" ht="15" customHeight="1">
      <c r="A19" s="220" t="s">
        <v>774</v>
      </c>
      <c r="B19" s="220" t="s">
        <v>220</v>
      </c>
      <c r="C19" s="191"/>
      <c r="D19" s="191"/>
      <c r="E19" s="191"/>
    </row>
    <row r="20" spans="1:5" ht="15" customHeight="1">
      <c r="A20" s="220" t="s">
        <v>368</v>
      </c>
      <c r="B20" s="299" t="s">
        <v>225</v>
      </c>
      <c r="C20" s="191"/>
      <c r="D20" s="191"/>
      <c r="E20" s="191"/>
    </row>
    <row r="21" spans="1:5" ht="15" customHeight="1">
      <c r="A21" s="220" t="s">
        <v>366</v>
      </c>
      <c r="B21" s="299" t="s">
        <v>221</v>
      </c>
      <c r="C21" s="191"/>
      <c r="D21" s="191"/>
      <c r="E21" s="191"/>
    </row>
    <row r="22" spans="1:5" ht="15" customHeight="1">
      <c r="A22" s="298"/>
      <c r="B22" s="191"/>
      <c r="C22" s="191"/>
      <c r="D22" s="191"/>
      <c r="E22" s="191"/>
    </row>
    <row r="23" spans="1:5" ht="27.75" customHeight="1">
      <c r="A23" s="297" t="s">
        <v>838</v>
      </c>
      <c r="B23" s="215" t="s">
        <v>839</v>
      </c>
      <c r="C23" s="191"/>
      <c r="D23" s="191"/>
      <c r="E23" s="191"/>
    </row>
    <row r="24" spans="1:5" ht="15" customHeight="1">
      <c r="A24" s="297"/>
      <c r="B24" s="191" t="s">
        <v>232</v>
      </c>
      <c r="C24" s="191"/>
      <c r="D24" s="191"/>
      <c r="E24" s="191"/>
    </row>
    <row r="25" spans="1:5" ht="15" customHeight="1">
      <c r="A25" s="297"/>
      <c r="B25" s="191" t="s">
        <v>252</v>
      </c>
      <c r="C25" s="191"/>
      <c r="D25" s="191"/>
      <c r="E25" s="191"/>
    </row>
    <row r="26" spans="1:5" ht="15" customHeight="1">
      <c r="A26" s="298"/>
      <c r="B26" s="191"/>
      <c r="C26" s="191"/>
      <c r="D26" s="191"/>
      <c r="E26" s="191"/>
    </row>
    <row r="27" spans="1:5" ht="15" customHeight="1">
      <c r="A27" s="298"/>
      <c r="B27" s="191"/>
      <c r="C27" s="191"/>
      <c r="D27" s="191"/>
      <c r="E27" s="191"/>
    </row>
    <row r="28" spans="1:5" ht="31.5" customHeight="1">
      <c r="A28" s="297" t="s">
        <v>840</v>
      </c>
      <c r="B28" s="215" t="s">
        <v>841</v>
      </c>
      <c r="C28" s="191"/>
      <c r="D28" s="191"/>
      <c r="E28" s="191"/>
    </row>
    <row r="29" spans="1:5" ht="15" customHeight="1">
      <c r="A29" s="297"/>
      <c r="B29" s="191"/>
      <c r="C29" s="191"/>
      <c r="D29" s="191"/>
      <c r="E29" s="191"/>
    </row>
    <row r="30" spans="1:5" ht="15" customHeight="1">
      <c r="A30" s="297"/>
      <c r="B30" s="191"/>
      <c r="C30" s="191"/>
      <c r="D30" s="191"/>
      <c r="E30" s="191"/>
    </row>
    <row r="31" spans="1:5" ht="15" customHeight="1">
      <c r="A31" s="298"/>
      <c r="B31" s="191"/>
      <c r="C31" s="191"/>
      <c r="D31" s="191"/>
      <c r="E31" s="191"/>
    </row>
    <row r="32" spans="1:5" ht="15" customHeight="1">
      <c r="A32" s="298"/>
      <c r="B32" s="191"/>
      <c r="C32" s="191"/>
      <c r="D32" s="191"/>
      <c r="E32" s="191"/>
    </row>
    <row r="33" spans="1:5" ht="15" customHeight="1">
      <c r="A33" s="297" t="s">
        <v>842</v>
      </c>
      <c r="B33" s="215"/>
      <c r="C33" s="191"/>
      <c r="D33" s="191"/>
      <c r="E33" s="191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15">
      <selection activeCell="C122" sqref="C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7.8515625" style="0" customWidth="1"/>
    <col min="6" max="6" width="18.140625" style="0" customWidth="1"/>
  </cols>
  <sheetData>
    <row r="1" spans="1:6" ht="15">
      <c r="A1" s="243" t="s">
        <v>794</v>
      </c>
      <c r="B1" s="243"/>
      <c r="C1" s="243"/>
      <c r="D1" s="243"/>
      <c r="E1" s="243"/>
      <c r="F1" s="243"/>
    </row>
    <row r="2" spans="1:6" ht="21" customHeight="1">
      <c r="A2" s="464" t="s">
        <v>902</v>
      </c>
      <c r="B2" s="465"/>
      <c r="C2" s="465"/>
      <c r="D2" s="465"/>
      <c r="E2" s="465"/>
      <c r="F2" s="469"/>
    </row>
    <row r="3" spans="1:6" ht="18.75" customHeight="1">
      <c r="A3" s="461" t="s">
        <v>928</v>
      </c>
      <c r="B3" s="462"/>
      <c r="C3" s="462"/>
      <c r="D3" s="462"/>
      <c r="E3" s="462"/>
      <c r="F3" s="469"/>
    </row>
    <row r="4" ht="18">
      <c r="A4" s="181"/>
    </row>
    <row r="5" spans="1:6" ht="15">
      <c r="A5" s="171" t="s">
        <v>843</v>
      </c>
      <c r="F5" s="278" t="s">
        <v>820</v>
      </c>
    </row>
    <row r="6" spans="1:6" ht="25.5">
      <c r="A6" s="159" t="s">
        <v>14</v>
      </c>
      <c r="B6" s="160" t="s">
        <v>15</v>
      </c>
      <c r="C6" s="246" t="s">
        <v>845</v>
      </c>
      <c r="D6" s="246" t="s">
        <v>846</v>
      </c>
      <c r="E6" s="246" t="s">
        <v>847</v>
      </c>
      <c r="F6" s="300" t="s">
        <v>929</v>
      </c>
    </row>
    <row r="7" spans="1:6" ht="15">
      <c r="A7" s="279" t="s">
        <v>16</v>
      </c>
      <c r="B7" s="280" t="s">
        <v>17</v>
      </c>
      <c r="C7" s="25">
        <v>76550000</v>
      </c>
      <c r="D7" s="307">
        <f>C7*101%</f>
        <v>77315500</v>
      </c>
      <c r="E7" s="307">
        <f>D7*101.5%</f>
        <v>78475232.49999999</v>
      </c>
      <c r="F7" s="308">
        <f>E7*101%</f>
        <v>79259984.82499999</v>
      </c>
    </row>
    <row r="8" spans="1:6" ht="15">
      <c r="A8" s="279" t="s">
        <v>18</v>
      </c>
      <c r="B8" s="248" t="s">
        <v>19</v>
      </c>
      <c r="C8" s="25"/>
      <c r="D8" s="307">
        <f aca="true" t="shared" si="0" ref="D8:D71">C8*101%</f>
        <v>0</v>
      </c>
      <c r="E8" s="307">
        <f aca="true" t="shared" si="1" ref="E8:E71">D8*101.5%</f>
        <v>0</v>
      </c>
      <c r="F8" s="308">
        <f aca="true" t="shared" si="2" ref="F8:F71">E8*101%</f>
        <v>0</v>
      </c>
    </row>
    <row r="9" spans="1:6" ht="15">
      <c r="A9" s="279" t="s">
        <v>20</v>
      </c>
      <c r="B9" s="248" t="s">
        <v>21</v>
      </c>
      <c r="C9" s="25">
        <v>460000</v>
      </c>
      <c r="D9" s="307">
        <f t="shared" si="0"/>
        <v>464600</v>
      </c>
      <c r="E9" s="307">
        <f t="shared" si="1"/>
        <v>471568.99999999994</v>
      </c>
      <c r="F9" s="308">
        <f t="shared" si="2"/>
        <v>476284.68999999994</v>
      </c>
    </row>
    <row r="10" spans="1:6" ht="15">
      <c r="A10" s="247" t="s">
        <v>22</v>
      </c>
      <c r="B10" s="248" t="s">
        <v>23</v>
      </c>
      <c r="C10" s="25"/>
      <c r="D10" s="307">
        <f t="shared" si="0"/>
        <v>0</v>
      </c>
      <c r="E10" s="307">
        <f t="shared" si="1"/>
        <v>0</v>
      </c>
      <c r="F10" s="308">
        <f t="shared" si="2"/>
        <v>0</v>
      </c>
    </row>
    <row r="11" spans="1:6" ht="15">
      <c r="A11" s="247" t="s">
        <v>24</v>
      </c>
      <c r="B11" s="248" t="s">
        <v>25</v>
      </c>
      <c r="C11" s="25"/>
      <c r="D11" s="307">
        <f t="shared" si="0"/>
        <v>0</v>
      </c>
      <c r="E11" s="307">
        <f t="shared" si="1"/>
        <v>0</v>
      </c>
      <c r="F11" s="308">
        <f t="shared" si="2"/>
        <v>0</v>
      </c>
    </row>
    <row r="12" spans="1:6" ht="15">
      <c r="A12" s="247" t="s">
        <v>26</v>
      </c>
      <c r="B12" s="248" t="s">
        <v>27</v>
      </c>
      <c r="C12" s="25"/>
      <c r="D12" s="307">
        <f t="shared" si="0"/>
        <v>0</v>
      </c>
      <c r="E12" s="307">
        <f t="shared" si="1"/>
        <v>0</v>
      </c>
      <c r="F12" s="308">
        <f t="shared" si="2"/>
        <v>0</v>
      </c>
    </row>
    <row r="13" spans="1:6" ht="15">
      <c r="A13" s="247" t="s">
        <v>28</v>
      </c>
      <c r="B13" s="248" t="s">
        <v>29</v>
      </c>
      <c r="C13" s="25">
        <v>5269000</v>
      </c>
      <c r="D13" s="307">
        <f t="shared" si="0"/>
        <v>5321690</v>
      </c>
      <c r="E13" s="307">
        <f t="shared" si="1"/>
        <v>5401515.35</v>
      </c>
      <c r="F13" s="308">
        <f t="shared" si="2"/>
        <v>5455530.5035</v>
      </c>
    </row>
    <row r="14" spans="1:6" ht="15">
      <c r="A14" s="247" t="s">
        <v>30</v>
      </c>
      <c r="B14" s="248" t="s">
        <v>31</v>
      </c>
      <c r="C14" s="25"/>
      <c r="D14" s="307">
        <f t="shared" si="0"/>
        <v>0</v>
      </c>
      <c r="E14" s="307">
        <f t="shared" si="1"/>
        <v>0</v>
      </c>
      <c r="F14" s="308">
        <f t="shared" si="2"/>
        <v>0</v>
      </c>
    </row>
    <row r="15" spans="1:6" ht="15">
      <c r="A15" s="165" t="s">
        <v>32</v>
      </c>
      <c r="B15" s="248" t="s">
        <v>33</v>
      </c>
      <c r="C15" s="25">
        <v>500000</v>
      </c>
      <c r="D15" s="307">
        <f t="shared" si="0"/>
        <v>505000</v>
      </c>
      <c r="E15" s="307">
        <f t="shared" si="1"/>
        <v>512574.99999999994</v>
      </c>
      <c r="F15" s="308">
        <f t="shared" si="2"/>
        <v>517700.74999999994</v>
      </c>
    </row>
    <row r="16" spans="1:6" ht="15">
      <c r="A16" s="165" t="s">
        <v>34</v>
      </c>
      <c r="B16" s="248" t="s">
        <v>35</v>
      </c>
      <c r="C16" s="25"/>
      <c r="D16" s="307">
        <f t="shared" si="0"/>
        <v>0</v>
      </c>
      <c r="E16" s="307">
        <f t="shared" si="1"/>
        <v>0</v>
      </c>
      <c r="F16" s="308">
        <f t="shared" si="2"/>
        <v>0</v>
      </c>
    </row>
    <row r="17" spans="1:6" ht="15">
      <c r="A17" s="165" t="s">
        <v>36</v>
      </c>
      <c r="B17" s="248" t="s">
        <v>37</v>
      </c>
      <c r="C17" s="25"/>
      <c r="D17" s="307">
        <f t="shared" si="0"/>
        <v>0</v>
      </c>
      <c r="E17" s="307">
        <f t="shared" si="1"/>
        <v>0</v>
      </c>
      <c r="F17" s="308">
        <f t="shared" si="2"/>
        <v>0</v>
      </c>
    </row>
    <row r="18" spans="1:6" ht="15">
      <c r="A18" s="165" t="s">
        <v>38</v>
      </c>
      <c r="B18" s="248" t="s">
        <v>39</v>
      </c>
      <c r="C18" s="25"/>
      <c r="D18" s="307">
        <f t="shared" si="0"/>
        <v>0</v>
      </c>
      <c r="E18" s="307">
        <f t="shared" si="1"/>
        <v>0</v>
      </c>
      <c r="F18" s="308">
        <f t="shared" si="2"/>
        <v>0</v>
      </c>
    </row>
    <row r="19" spans="1:6" ht="15">
      <c r="A19" s="165" t="s">
        <v>321</v>
      </c>
      <c r="B19" s="248" t="s">
        <v>40</v>
      </c>
      <c r="C19" s="25">
        <v>300000</v>
      </c>
      <c r="D19" s="307">
        <f t="shared" si="0"/>
        <v>303000</v>
      </c>
      <c r="E19" s="307">
        <f t="shared" si="1"/>
        <v>307544.99999999994</v>
      </c>
      <c r="F19" s="308">
        <f t="shared" si="2"/>
        <v>310620.44999999995</v>
      </c>
    </row>
    <row r="20" spans="1:6" ht="15">
      <c r="A20" s="281" t="s">
        <v>300</v>
      </c>
      <c r="B20" s="282" t="s">
        <v>41</v>
      </c>
      <c r="C20" s="25">
        <f>SUM(C7:C19)</f>
        <v>83079000</v>
      </c>
      <c r="D20" s="307">
        <f t="shared" si="0"/>
        <v>83909790</v>
      </c>
      <c r="E20" s="307">
        <f t="shared" si="1"/>
        <v>85168436.85</v>
      </c>
      <c r="F20" s="308">
        <f t="shared" si="2"/>
        <v>86020121.21849999</v>
      </c>
    </row>
    <row r="21" spans="1:6" ht="15">
      <c r="A21" s="165" t="s">
        <v>42</v>
      </c>
      <c r="B21" s="248" t="s">
        <v>43</v>
      </c>
      <c r="C21" s="25">
        <v>9538000</v>
      </c>
      <c r="D21" s="307">
        <f t="shared" si="0"/>
        <v>9633380</v>
      </c>
      <c r="E21" s="307">
        <f t="shared" si="1"/>
        <v>9777880.7</v>
      </c>
      <c r="F21" s="308">
        <f t="shared" si="2"/>
        <v>9875659.507</v>
      </c>
    </row>
    <row r="22" spans="1:6" ht="15">
      <c r="A22" s="165" t="s">
        <v>44</v>
      </c>
      <c r="B22" s="248" t="s">
        <v>45</v>
      </c>
      <c r="C22" s="25">
        <v>1140000</v>
      </c>
      <c r="D22" s="307">
        <f t="shared" si="0"/>
        <v>1151400</v>
      </c>
      <c r="E22" s="307">
        <f t="shared" si="1"/>
        <v>1168671</v>
      </c>
      <c r="F22" s="308">
        <f t="shared" si="2"/>
        <v>1180357.71</v>
      </c>
    </row>
    <row r="23" spans="1:6" ht="15">
      <c r="A23" s="164" t="s">
        <v>46</v>
      </c>
      <c r="B23" s="248" t="s">
        <v>47</v>
      </c>
      <c r="C23" s="25">
        <v>2150000</v>
      </c>
      <c r="D23" s="307">
        <f t="shared" si="0"/>
        <v>2171500</v>
      </c>
      <c r="E23" s="307">
        <f t="shared" si="1"/>
        <v>2204072.5</v>
      </c>
      <c r="F23" s="308">
        <f t="shared" si="2"/>
        <v>2226113.225</v>
      </c>
    </row>
    <row r="24" spans="1:6" ht="15">
      <c r="A24" s="205" t="s">
        <v>301</v>
      </c>
      <c r="B24" s="282" t="s">
        <v>48</v>
      </c>
      <c r="C24" s="25">
        <f>SUM(C21:C23)</f>
        <v>12828000</v>
      </c>
      <c r="D24" s="307">
        <f t="shared" si="0"/>
        <v>12956280</v>
      </c>
      <c r="E24" s="307">
        <f t="shared" si="1"/>
        <v>13150624.2</v>
      </c>
      <c r="F24" s="308">
        <f t="shared" si="2"/>
        <v>13282130.442</v>
      </c>
    </row>
    <row r="25" spans="1:6" ht="15">
      <c r="A25" s="250" t="s">
        <v>351</v>
      </c>
      <c r="B25" s="251" t="s">
        <v>49</v>
      </c>
      <c r="C25" s="25">
        <f>SUM(C20,C24)</f>
        <v>95907000</v>
      </c>
      <c r="D25" s="307">
        <f t="shared" si="0"/>
        <v>96866070</v>
      </c>
      <c r="E25" s="307">
        <f t="shared" si="1"/>
        <v>98319061.05</v>
      </c>
      <c r="F25" s="308">
        <f t="shared" si="2"/>
        <v>99302251.6605</v>
      </c>
    </row>
    <row r="26" spans="1:6" ht="15">
      <c r="A26" s="210" t="s">
        <v>322</v>
      </c>
      <c r="B26" s="251" t="s">
        <v>50</v>
      </c>
      <c r="C26" s="25">
        <v>22439000</v>
      </c>
      <c r="D26" s="307">
        <f t="shared" si="0"/>
        <v>22663390</v>
      </c>
      <c r="E26" s="307">
        <f t="shared" si="1"/>
        <v>23003340.849999998</v>
      </c>
      <c r="F26" s="308">
        <f t="shared" si="2"/>
        <v>23233374.2585</v>
      </c>
    </row>
    <row r="27" spans="1:6" ht="15">
      <c r="A27" s="165" t="s">
        <v>51</v>
      </c>
      <c r="B27" s="248" t="s">
        <v>52</v>
      </c>
      <c r="C27" s="25">
        <v>989000</v>
      </c>
      <c r="D27" s="307">
        <f t="shared" si="0"/>
        <v>998890</v>
      </c>
      <c r="E27" s="307">
        <f t="shared" si="1"/>
        <v>1013873.3499999999</v>
      </c>
      <c r="F27" s="308">
        <f t="shared" si="2"/>
        <v>1024012.0834999998</v>
      </c>
    </row>
    <row r="28" spans="1:6" ht="15">
      <c r="A28" s="165" t="s">
        <v>53</v>
      </c>
      <c r="B28" s="248" t="s">
        <v>54</v>
      </c>
      <c r="C28" s="25">
        <v>5377000</v>
      </c>
      <c r="D28" s="307">
        <f t="shared" si="0"/>
        <v>5430770</v>
      </c>
      <c r="E28" s="307">
        <f t="shared" si="1"/>
        <v>5512231.55</v>
      </c>
      <c r="F28" s="308">
        <f t="shared" si="2"/>
        <v>5567353.8655</v>
      </c>
    </row>
    <row r="29" spans="1:6" ht="15">
      <c r="A29" s="165" t="s">
        <v>55</v>
      </c>
      <c r="B29" s="248" t="s">
        <v>56</v>
      </c>
      <c r="C29" s="25"/>
      <c r="D29" s="307">
        <f t="shared" si="0"/>
        <v>0</v>
      </c>
      <c r="E29" s="307">
        <f t="shared" si="1"/>
        <v>0</v>
      </c>
      <c r="F29" s="308">
        <f t="shared" si="2"/>
        <v>0</v>
      </c>
    </row>
    <row r="30" spans="1:6" ht="15">
      <c r="A30" s="205" t="s">
        <v>302</v>
      </c>
      <c r="B30" s="282" t="s">
        <v>57</v>
      </c>
      <c r="C30" s="25">
        <f>SUM(C27:C29)</f>
        <v>6366000</v>
      </c>
      <c r="D30" s="307">
        <f t="shared" si="0"/>
        <v>6429660</v>
      </c>
      <c r="E30" s="307">
        <f t="shared" si="1"/>
        <v>6526104.899999999</v>
      </c>
      <c r="F30" s="308">
        <f t="shared" si="2"/>
        <v>6591365.948999999</v>
      </c>
    </row>
    <row r="31" spans="1:6" ht="15">
      <c r="A31" s="165" t="s">
        <v>58</v>
      </c>
      <c r="B31" s="248" t="s">
        <v>59</v>
      </c>
      <c r="C31" s="25">
        <v>673000</v>
      </c>
      <c r="D31" s="307">
        <f t="shared" si="0"/>
        <v>679730</v>
      </c>
      <c r="E31" s="307">
        <f t="shared" si="1"/>
        <v>689925.95</v>
      </c>
      <c r="F31" s="308">
        <f t="shared" si="2"/>
        <v>696825.2095</v>
      </c>
    </row>
    <row r="32" spans="1:6" ht="15">
      <c r="A32" s="165" t="s">
        <v>60</v>
      </c>
      <c r="B32" s="248" t="s">
        <v>61</v>
      </c>
      <c r="C32" s="25">
        <v>880000</v>
      </c>
      <c r="D32" s="307">
        <f t="shared" si="0"/>
        <v>888800</v>
      </c>
      <c r="E32" s="307">
        <f t="shared" si="1"/>
        <v>902131.9999999999</v>
      </c>
      <c r="F32" s="308">
        <f t="shared" si="2"/>
        <v>911153.3199999998</v>
      </c>
    </row>
    <row r="33" spans="1:6" ht="15" customHeight="1">
      <c r="A33" s="205" t="s">
        <v>352</v>
      </c>
      <c r="B33" s="282" t="s">
        <v>62</v>
      </c>
      <c r="C33" s="25">
        <f>SUM(C31:C32)</f>
        <v>1553000</v>
      </c>
      <c r="D33" s="307">
        <f t="shared" si="0"/>
        <v>1568530</v>
      </c>
      <c r="E33" s="307">
        <f t="shared" si="1"/>
        <v>1592057.95</v>
      </c>
      <c r="F33" s="308">
        <f t="shared" si="2"/>
        <v>1607978.5295</v>
      </c>
    </row>
    <row r="34" spans="1:6" ht="15">
      <c r="A34" s="165" t="s">
        <v>63</v>
      </c>
      <c r="B34" s="248" t="s">
        <v>64</v>
      </c>
      <c r="C34" s="25">
        <v>8494000</v>
      </c>
      <c r="D34" s="307">
        <f t="shared" si="0"/>
        <v>8578940</v>
      </c>
      <c r="E34" s="307">
        <f t="shared" si="1"/>
        <v>8707624.1</v>
      </c>
      <c r="F34" s="308">
        <f t="shared" si="2"/>
        <v>8794700.341</v>
      </c>
    </row>
    <row r="35" spans="1:6" ht="15">
      <c r="A35" s="165" t="s">
        <v>65</v>
      </c>
      <c r="B35" s="248" t="s">
        <v>66</v>
      </c>
      <c r="C35" s="25">
        <v>23209000</v>
      </c>
      <c r="D35" s="307">
        <f t="shared" si="0"/>
        <v>23441090</v>
      </c>
      <c r="E35" s="307">
        <f t="shared" si="1"/>
        <v>23792706.349999998</v>
      </c>
      <c r="F35" s="308">
        <f t="shared" si="2"/>
        <v>24030633.4135</v>
      </c>
    </row>
    <row r="36" spans="1:6" ht="15">
      <c r="A36" s="165" t="s">
        <v>323</v>
      </c>
      <c r="B36" s="248" t="s">
        <v>67</v>
      </c>
      <c r="C36" s="25">
        <v>3800000</v>
      </c>
      <c r="D36" s="307">
        <f t="shared" si="0"/>
        <v>3838000</v>
      </c>
      <c r="E36" s="307">
        <f t="shared" si="1"/>
        <v>3895569.9999999995</v>
      </c>
      <c r="F36" s="308">
        <f t="shared" si="2"/>
        <v>3934525.6999999997</v>
      </c>
    </row>
    <row r="37" spans="1:6" ht="15">
      <c r="A37" s="165" t="s">
        <v>68</v>
      </c>
      <c r="B37" s="248" t="s">
        <v>69</v>
      </c>
      <c r="C37" s="25">
        <v>14100000</v>
      </c>
      <c r="D37" s="307">
        <f t="shared" si="0"/>
        <v>14241000</v>
      </c>
      <c r="E37" s="307">
        <f t="shared" si="1"/>
        <v>14454614.999999998</v>
      </c>
      <c r="F37" s="308">
        <f t="shared" si="2"/>
        <v>14599161.149999999</v>
      </c>
    </row>
    <row r="38" spans="1:6" ht="15">
      <c r="A38" s="283" t="s">
        <v>324</v>
      </c>
      <c r="B38" s="248" t="s">
        <v>70</v>
      </c>
      <c r="C38" s="25"/>
      <c r="D38" s="307">
        <f t="shared" si="0"/>
        <v>0</v>
      </c>
      <c r="E38" s="307">
        <f t="shared" si="1"/>
        <v>0</v>
      </c>
      <c r="F38" s="308">
        <f t="shared" si="2"/>
        <v>0</v>
      </c>
    </row>
    <row r="39" spans="1:6" ht="15">
      <c r="A39" s="164" t="s">
        <v>71</v>
      </c>
      <c r="B39" s="248" t="s">
        <v>72</v>
      </c>
      <c r="C39" s="25">
        <v>9110000</v>
      </c>
      <c r="D39" s="307">
        <f t="shared" si="0"/>
        <v>9201100</v>
      </c>
      <c r="E39" s="307">
        <f t="shared" si="1"/>
        <v>9339116.5</v>
      </c>
      <c r="F39" s="308">
        <f t="shared" si="2"/>
        <v>9432507.665000001</v>
      </c>
    </row>
    <row r="40" spans="1:6" ht="15">
      <c r="A40" s="165" t="s">
        <v>325</v>
      </c>
      <c r="B40" s="248" t="s">
        <v>73</v>
      </c>
      <c r="C40" s="25">
        <v>17272000</v>
      </c>
      <c r="D40" s="307">
        <f t="shared" si="0"/>
        <v>17444720</v>
      </c>
      <c r="E40" s="307">
        <f t="shared" si="1"/>
        <v>17706390.799999997</v>
      </c>
      <c r="F40" s="308">
        <f t="shared" si="2"/>
        <v>17883454.707999997</v>
      </c>
    </row>
    <row r="41" spans="1:6" ht="15">
      <c r="A41" s="205" t="s">
        <v>303</v>
      </c>
      <c r="B41" s="282" t="s">
        <v>74</v>
      </c>
      <c r="C41" s="25">
        <f>SUM(C34:C40)</f>
        <v>75985000</v>
      </c>
      <c r="D41" s="307">
        <f t="shared" si="0"/>
        <v>76744850</v>
      </c>
      <c r="E41" s="307">
        <f t="shared" si="1"/>
        <v>77896022.74999999</v>
      </c>
      <c r="F41" s="308">
        <f t="shared" si="2"/>
        <v>78674982.97749999</v>
      </c>
    </row>
    <row r="42" spans="1:6" ht="15">
      <c r="A42" s="165" t="s">
        <v>75</v>
      </c>
      <c r="B42" s="248" t="s">
        <v>76</v>
      </c>
      <c r="C42" s="25">
        <v>315000</v>
      </c>
      <c r="D42" s="307">
        <f t="shared" si="0"/>
        <v>318150</v>
      </c>
      <c r="E42" s="307">
        <f t="shared" si="1"/>
        <v>322922.24999999994</v>
      </c>
      <c r="F42" s="308">
        <f t="shared" si="2"/>
        <v>326151.4724999999</v>
      </c>
    </row>
    <row r="43" spans="1:6" ht="15">
      <c r="A43" s="165" t="s">
        <v>77</v>
      </c>
      <c r="B43" s="248" t="s">
        <v>78</v>
      </c>
      <c r="C43" s="25"/>
      <c r="D43" s="307">
        <f t="shared" si="0"/>
        <v>0</v>
      </c>
      <c r="E43" s="307">
        <f t="shared" si="1"/>
        <v>0</v>
      </c>
      <c r="F43" s="308">
        <f t="shared" si="2"/>
        <v>0</v>
      </c>
    </row>
    <row r="44" spans="1:6" ht="15">
      <c r="A44" s="205" t="s">
        <v>304</v>
      </c>
      <c r="B44" s="282" t="s">
        <v>79</v>
      </c>
      <c r="C44" s="25">
        <f>SUM(C42:C43)</f>
        <v>315000</v>
      </c>
      <c r="D44" s="307">
        <f t="shared" si="0"/>
        <v>318150</v>
      </c>
      <c r="E44" s="307">
        <f t="shared" si="1"/>
        <v>322922.24999999994</v>
      </c>
      <c r="F44" s="308">
        <f t="shared" si="2"/>
        <v>326151.4724999999</v>
      </c>
    </row>
    <row r="45" spans="1:6" ht="15">
      <c r="A45" s="165" t="s">
        <v>80</v>
      </c>
      <c r="B45" s="248" t="s">
        <v>81</v>
      </c>
      <c r="C45" s="25">
        <v>20303000</v>
      </c>
      <c r="D45" s="307">
        <f t="shared" si="0"/>
        <v>20506030</v>
      </c>
      <c r="E45" s="307">
        <f t="shared" si="1"/>
        <v>20813620.45</v>
      </c>
      <c r="F45" s="308">
        <f t="shared" si="2"/>
        <v>21021756.6545</v>
      </c>
    </row>
    <row r="46" spans="1:6" ht="15">
      <c r="A46" s="165" t="s">
        <v>82</v>
      </c>
      <c r="B46" s="248" t="s">
        <v>83</v>
      </c>
      <c r="C46" s="25">
        <v>12000000</v>
      </c>
      <c r="D46" s="307">
        <f t="shared" si="0"/>
        <v>12120000</v>
      </c>
      <c r="E46" s="307">
        <f t="shared" si="1"/>
        <v>12301799.999999998</v>
      </c>
      <c r="F46" s="308">
        <f t="shared" si="2"/>
        <v>12424817.999999998</v>
      </c>
    </row>
    <row r="47" spans="1:6" ht="15">
      <c r="A47" s="165" t="s">
        <v>326</v>
      </c>
      <c r="B47" s="248" t="s">
        <v>84</v>
      </c>
      <c r="C47" s="25"/>
      <c r="D47" s="307">
        <f t="shared" si="0"/>
        <v>0</v>
      </c>
      <c r="E47" s="307">
        <f t="shared" si="1"/>
        <v>0</v>
      </c>
      <c r="F47" s="308">
        <f t="shared" si="2"/>
        <v>0</v>
      </c>
    </row>
    <row r="48" spans="1:6" ht="15">
      <c r="A48" s="165" t="s">
        <v>327</v>
      </c>
      <c r="B48" s="248" t="s">
        <v>85</v>
      </c>
      <c r="C48" s="25"/>
      <c r="D48" s="307">
        <f t="shared" si="0"/>
        <v>0</v>
      </c>
      <c r="E48" s="307">
        <f t="shared" si="1"/>
        <v>0</v>
      </c>
      <c r="F48" s="308">
        <f t="shared" si="2"/>
        <v>0</v>
      </c>
    </row>
    <row r="49" spans="1:6" ht="15">
      <c r="A49" s="165" t="s">
        <v>86</v>
      </c>
      <c r="B49" s="248" t="s">
        <v>87</v>
      </c>
      <c r="C49" s="25"/>
      <c r="D49" s="307">
        <f t="shared" si="0"/>
        <v>0</v>
      </c>
      <c r="E49" s="307">
        <f t="shared" si="1"/>
        <v>0</v>
      </c>
      <c r="F49" s="308">
        <f t="shared" si="2"/>
        <v>0</v>
      </c>
    </row>
    <row r="50" spans="1:6" ht="15">
      <c r="A50" s="205" t="s">
        <v>305</v>
      </c>
      <c r="B50" s="282" t="s">
        <v>88</v>
      </c>
      <c r="C50" s="25">
        <f>SUM(C45:C49)</f>
        <v>32303000</v>
      </c>
      <c r="D50" s="307">
        <f t="shared" si="0"/>
        <v>32626030</v>
      </c>
      <c r="E50" s="307">
        <f t="shared" si="1"/>
        <v>33115420.449999996</v>
      </c>
      <c r="F50" s="308">
        <f t="shared" si="2"/>
        <v>33446574.654499996</v>
      </c>
    </row>
    <row r="51" spans="1:6" ht="15">
      <c r="A51" s="210" t="s">
        <v>306</v>
      </c>
      <c r="B51" s="251" t="s">
        <v>89</v>
      </c>
      <c r="C51" s="25">
        <f>SUM(C30,C33,C41,C44,C50)</f>
        <v>116522000</v>
      </c>
      <c r="D51" s="307">
        <f t="shared" si="0"/>
        <v>117687220</v>
      </c>
      <c r="E51" s="307">
        <f t="shared" si="1"/>
        <v>119452528.29999998</v>
      </c>
      <c r="F51" s="308">
        <f t="shared" si="2"/>
        <v>120647053.58299999</v>
      </c>
    </row>
    <row r="52" spans="1:6" ht="15">
      <c r="A52" s="163" t="s">
        <v>90</v>
      </c>
      <c r="B52" s="248" t="s">
        <v>91</v>
      </c>
      <c r="C52" s="25"/>
      <c r="D52" s="307">
        <f t="shared" si="0"/>
        <v>0</v>
      </c>
      <c r="E52" s="307">
        <f t="shared" si="1"/>
        <v>0</v>
      </c>
      <c r="F52" s="308">
        <f t="shared" si="2"/>
        <v>0</v>
      </c>
    </row>
    <row r="53" spans="1:6" ht="15">
      <c r="A53" s="163" t="s">
        <v>307</v>
      </c>
      <c r="B53" s="248" t="s">
        <v>92</v>
      </c>
      <c r="C53" s="25"/>
      <c r="D53" s="307">
        <f t="shared" si="0"/>
        <v>0</v>
      </c>
      <c r="E53" s="307">
        <f t="shared" si="1"/>
        <v>0</v>
      </c>
      <c r="F53" s="308">
        <f t="shared" si="2"/>
        <v>0</v>
      </c>
    </row>
    <row r="54" spans="1:6" ht="15">
      <c r="A54" s="241" t="s">
        <v>328</v>
      </c>
      <c r="B54" s="248" t="s">
        <v>93</v>
      </c>
      <c r="C54" s="25"/>
      <c r="D54" s="307">
        <f t="shared" si="0"/>
        <v>0</v>
      </c>
      <c r="E54" s="307">
        <f t="shared" si="1"/>
        <v>0</v>
      </c>
      <c r="F54" s="308">
        <f t="shared" si="2"/>
        <v>0</v>
      </c>
    </row>
    <row r="55" spans="1:6" ht="15">
      <c r="A55" s="241" t="s">
        <v>329</v>
      </c>
      <c r="B55" s="248" t="s">
        <v>94</v>
      </c>
      <c r="C55" s="25"/>
      <c r="D55" s="307">
        <f t="shared" si="0"/>
        <v>0</v>
      </c>
      <c r="E55" s="307">
        <f t="shared" si="1"/>
        <v>0</v>
      </c>
      <c r="F55" s="308">
        <f t="shared" si="2"/>
        <v>0</v>
      </c>
    </row>
    <row r="56" spans="1:6" ht="15">
      <c r="A56" s="241" t="s">
        <v>330</v>
      </c>
      <c r="B56" s="248" t="s">
        <v>95</v>
      </c>
      <c r="C56" s="25"/>
      <c r="D56" s="307">
        <f t="shared" si="0"/>
        <v>0</v>
      </c>
      <c r="E56" s="307">
        <f t="shared" si="1"/>
        <v>0</v>
      </c>
      <c r="F56" s="308">
        <f t="shared" si="2"/>
        <v>0</v>
      </c>
    </row>
    <row r="57" spans="1:6" ht="15">
      <c r="A57" s="163" t="s">
        <v>331</v>
      </c>
      <c r="B57" s="248" t="s">
        <v>96</v>
      </c>
      <c r="C57" s="25"/>
      <c r="D57" s="307">
        <f t="shared" si="0"/>
        <v>0</v>
      </c>
      <c r="E57" s="307">
        <f t="shared" si="1"/>
        <v>0</v>
      </c>
      <c r="F57" s="308">
        <f t="shared" si="2"/>
        <v>0</v>
      </c>
    </row>
    <row r="58" spans="1:6" ht="15">
      <c r="A58" s="163" t="s">
        <v>332</v>
      </c>
      <c r="B58" s="248" t="s">
        <v>97</v>
      </c>
      <c r="C58" s="25"/>
      <c r="D58" s="307">
        <f t="shared" si="0"/>
        <v>0</v>
      </c>
      <c r="E58" s="307">
        <f t="shared" si="1"/>
        <v>0</v>
      </c>
      <c r="F58" s="308">
        <f t="shared" si="2"/>
        <v>0</v>
      </c>
    </row>
    <row r="59" spans="1:6" ht="15">
      <c r="A59" s="163" t="s">
        <v>333</v>
      </c>
      <c r="B59" s="248" t="s">
        <v>98</v>
      </c>
      <c r="C59" s="25">
        <v>5000000</v>
      </c>
      <c r="D59" s="307">
        <f t="shared" si="0"/>
        <v>5050000</v>
      </c>
      <c r="E59" s="307">
        <f t="shared" si="1"/>
        <v>5125749.999999999</v>
      </c>
      <c r="F59" s="308">
        <f t="shared" si="2"/>
        <v>5177007.499999999</v>
      </c>
    </row>
    <row r="60" spans="1:6" ht="15">
      <c r="A60" s="221" t="s">
        <v>308</v>
      </c>
      <c r="B60" s="251" t="s">
        <v>99</v>
      </c>
      <c r="C60" s="25">
        <f>SUM(C52:C59)</f>
        <v>5000000</v>
      </c>
      <c r="D60" s="307">
        <f t="shared" si="0"/>
        <v>5050000</v>
      </c>
      <c r="E60" s="307">
        <f t="shared" si="1"/>
        <v>5125749.999999999</v>
      </c>
      <c r="F60" s="308">
        <f t="shared" si="2"/>
        <v>5177007.499999999</v>
      </c>
    </row>
    <row r="61" spans="1:6" ht="15">
      <c r="A61" s="203" t="s">
        <v>334</v>
      </c>
      <c r="B61" s="248" t="s">
        <v>100</v>
      </c>
      <c r="C61" s="25"/>
      <c r="D61" s="307">
        <f t="shared" si="0"/>
        <v>0</v>
      </c>
      <c r="E61" s="307">
        <f t="shared" si="1"/>
        <v>0</v>
      </c>
      <c r="F61" s="308">
        <f t="shared" si="2"/>
        <v>0</v>
      </c>
    </row>
    <row r="62" spans="1:6" ht="15">
      <c r="A62" s="203" t="s">
        <v>101</v>
      </c>
      <c r="B62" s="248" t="s">
        <v>102</v>
      </c>
      <c r="C62" s="25">
        <v>57899401</v>
      </c>
      <c r="D62" s="307">
        <f t="shared" si="0"/>
        <v>58478395.01</v>
      </c>
      <c r="E62" s="307">
        <f t="shared" si="1"/>
        <v>59355570.93514999</v>
      </c>
      <c r="F62" s="308">
        <f t="shared" si="2"/>
        <v>59949126.64450149</v>
      </c>
    </row>
    <row r="63" spans="1:6" ht="15">
      <c r="A63" s="203" t="s">
        <v>103</v>
      </c>
      <c r="B63" s="248" t="s">
        <v>104</v>
      </c>
      <c r="C63" s="25"/>
      <c r="D63" s="307">
        <f t="shared" si="0"/>
        <v>0</v>
      </c>
      <c r="E63" s="307">
        <f t="shared" si="1"/>
        <v>0</v>
      </c>
      <c r="F63" s="308">
        <f t="shared" si="2"/>
        <v>0</v>
      </c>
    </row>
    <row r="64" spans="1:6" ht="15">
      <c r="A64" s="203" t="s">
        <v>309</v>
      </c>
      <c r="B64" s="248" t="s">
        <v>105</v>
      </c>
      <c r="C64" s="25"/>
      <c r="D64" s="307">
        <f t="shared" si="0"/>
        <v>0</v>
      </c>
      <c r="E64" s="307">
        <f t="shared" si="1"/>
        <v>0</v>
      </c>
      <c r="F64" s="308">
        <f t="shared" si="2"/>
        <v>0</v>
      </c>
    </row>
    <row r="65" spans="1:6" ht="15">
      <c r="A65" s="203" t="s">
        <v>335</v>
      </c>
      <c r="B65" s="248" t="s">
        <v>106</v>
      </c>
      <c r="C65" s="25"/>
      <c r="D65" s="307">
        <f t="shared" si="0"/>
        <v>0</v>
      </c>
      <c r="E65" s="307">
        <f t="shared" si="1"/>
        <v>0</v>
      </c>
      <c r="F65" s="308">
        <f t="shared" si="2"/>
        <v>0</v>
      </c>
    </row>
    <row r="66" spans="1:6" ht="15">
      <c r="A66" s="203" t="s">
        <v>310</v>
      </c>
      <c r="B66" s="248" t="s">
        <v>107</v>
      </c>
      <c r="C66" s="25">
        <v>8766576</v>
      </c>
      <c r="D66" s="307">
        <f t="shared" si="0"/>
        <v>8854241.76</v>
      </c>
      <c r="E66" s="307">
        <f t="shared" si="1"/>
        <v>8987055.3864</v>
      </c>
      <c r="F66" s="308">
        <f t="shared" si="2"/>
        <v>9076925.940264</v>
      </c>
    </row>
    <row r="67" spans="1:6" ht="15">
      <c r="A67" s="203" t="s">
        <v>336</v>
      </c>
      <c r="B67" s="248" t="s">
        <v>108</v>
      </c>
      <c r="C67" s="25"/>
      <c r="D67" s="307">
        <f t="shared" si="0"/>
        <v>0</v>
      </c>
      <c r="E67" s="307">
        <f t="shared" si="1"/>
        <v>0</v>
      </c>
      <c r="F67" s="308">
        <f t="shared" si="2"/>
        <v>0</v>
      </c>
    </row>
    <row r="68" spans="1:6" ht="15">
      <c r="A68" s="203" t="s">
        <v>337</v>
      </c>
      <c r="B68" s="248" t="s">
        <v>109</v>
      </c>
      <c r="C68" s="25"/>
      <c r="D68" s="307">
        <f t="shared" si="0"/>
        <v>0</v>
      </c>
      <c r="E68" s="307">
        <f t="shared" si="1"/>
        <v>0</v>
      </c>
      <c r="F68" s="308">
        <f t="shared" si="2"/>
        <v>0</v>
      </c>
    </row>
    <row r="69" spans="1:6" ht="15">
      <c r="A69" s="203" t="s">
        <v>110</v>
      </c>
      <c r="B69" s="248" t="s">
        <v>111</v>
      </c>
      <c r="C69" s="25"/>
      <c r="D69" s="307">
        <f t="shared" si="0"/>
        <v>0</v>
      </c>
      <c r="E69" s="307">
        <f t="shared" si="1"/>
        <v>0</v>
      </c>
      <c r="F69" s="308">
        <f t="shared" si="2"/>
        <v>0</v>
      </c>
    </row>
    <row r="70" spans="1:6" ht="15">
      <c r="A70" s="200" t="s">
        <v>112</v>
      </c>
      <c r="B70" s="248" t="s">
        <v>113</v>
      </c>
      <c r="C70" s="25"/>
      <c r="D70" s="307">
        <f t="shared" si="0"/>
        <v>0</v>
      </c>
      <c r="E70" s="307">
        <f t="shared" si="1"/>
        <v>0</v>
      </c>
      <c r="F70" s="308">
        <f t="shared" si="2"/>
        <v>0</v>
      </c>
    </row>
    <row r="71" spans="1:6" ht="15">
      <c r="A71" s="203" t="s">
        <v>338</v>
      </c>
      <c r="B71" s="248" t="s">
        <v>114</v>
      </c>
      <c r="C71" s="25">
        <v>13000000</v>
      </c>
      <c r="D71" s="307">
        <f t="shared" si="0"/>
        <v>13130000</v>
      </c>
      <c r="E71" s="307">
        <f t="shared" si="1"/>
        <v>13326949.999999998</v>
      </c>
      <c r="F71" s="308">
        <f t="shared" si="2"/>
        <v>13460219.499999998</v>
      </c>
    </row>
    <row r="72" spans="1:6" ht="15">
      <c r="A72" s="200" t="s">
        <v>443</v>
      </c>
      <c r="B72" s="248" t="s">
        <v>115</v>
      </c>
      <c r="C72" s="25">
        <v>5899968</v>
      </c>
      <c r="D72" s="307">
        <f aca="true" t="shared" si="3" ref="D72:D123">C72*101%</f>
        <v>5958967.68</v>
      </c>
      <c r="E72" s="307">
        <f aca="true" t="shared" si="4" ref="E72:E123">D72*101.5%</f>
        <v>6048352.195199999</v>
      </c>
      <c r="F72" s="308">
        <f aca="true" t="shared" si="5" ref="F72:F123">E72*101%</f>
        <v>6108835.7171519995</v>
      </c>
    </row>
    <row r="73" spans="1:6" ht="15">
      <c r="A73" s="200" t="s">
        <v>444</v>
      </c>
      <c r="B73" s="248" t="s">
        <v>115</v>
      </c>
      <c r="C73" s="25"/>
      <c r="D73" s="307">
        <f t="shared" si="3"/>
        <v>0</v>
      </c>
      <c r="E73" s="307">
        <f t="shared" si="4"/>
        <v>0</v>
      </c>
      <c r="F73" s="308">
        <f t="shared" si="5"/>
        <v>0</v>
      </c>
    </row>
    <row r="74" spans="1:6" ht="15">
      <c r="A74" s="221" t="s">
        <v>311</v>
      </c>
      <c r="B74" s="251" t="s">
        <v>116</v>
      </c>
      <c r="C74" s="25">
        <f>SUM(C61:C73)</f>
        <v>85565945</v>
      </c>
      <c r="D74" s="307">
        <f t="shared" si="3"/>
        <v>86421604.45</v>
      </c>
      <c r="E74" s="307">
        <f t="shared" si="4"/>
        <v>87717928.51675</v>
      </c>
      <c r="F74" s="308">
        <f t="shared" si="5"/>
        <v>88595107.8019175</v>
      </c>
    </row>
    <row r="75" spans="1:6" ht="15.75">
      <c r="A75" s="252" t="s">
        <v>796</v>
      </c>
      <c r="B75" s="251"/>
      <c r="C75" s="25">
        <f>SUM(C25,C26,C51,C60,C74)</f>
        <v>325433945</v>
      </c>
      <c r="D75" s="307">
        <f t="shared" si="3"/>
        <v>328688284.45</v>
      </c>
      <c r="E75" s="307">
        <f t="shared" si="4"/>
        <v>333618608.71674997</v>
      </c>
      <c r="F75" s="308">
        <f t="shared" si="5"/>
        <v>336954794.80391747</v>
      </c>
    </row>
    <row r="76" spans="1:6" ht="15">
      <c r="A76" s="254" t="s">
        <v>117</v>
      </c>
      <c r="B76" s="248" t="s">
        <v>118</v>
      </c>
      <c r="C76" s="25"/>
      <c r="D76" s="307">
        <f t="shared" si="3"/>
        <v>0</v>
      </c>
      <c r="E76" s="307">
        <f t="shared" si="4"/>
        <v>0</v>
      </c>
      <c r="F76" s="308">
        <f t="shared" si="5"/>
        <v>0</v>
      </c>
    </row>
    <row r="77" spans="1:6" ht="15">
      <c r="A77" s="254" t="s">
        <v>339</v>
      </c>
      <c r="B77" s="248" t="s">
        <v>119</v>
      </c>
      <c r="C77" s="25">
        <v>123000000</v>
      </c>
      <c r="D77" s="307">
        <f t="shared" si="3"/>
        <v>124230000</v>
      </c>
      <c r="E77" s="307">
        <f t="shared" si="4"/>
        <v>126093449.99999999</v>
      </c>
      <c r="F77" s="308">
        <f t="shared" si="5"/>
        <v>127354384.49999999</v>
      </c>
    </row>
    <row r="78" spans="1:6" ht="15">
      <c r="A78" s="254" t="s">
        <v>120</v>
      </c>
      <c r="B78" s="248" t="s">
        <v>121</v>
      </c>
      <c r="C78" s="25">
        <v>2480000</v>
      </c>
      <c r="D78" s="307">
        <f t="shared" si="3"/>
        <v>2504800</v>
      </c>
      <c r="E78" s="307">
        <f t="shared" si="4"/>
        <v>2542371.9999999995</v>
      </c>
      <c r="F78" s="308">
        <f t="shared" si="5"/>
        <v>2567795.7199999997</v>
      </c>
    </row>
    <row r="79" spans="1:6" ht="15">
      <c r="A79" s="254" t="s">
        <v>122</v>
      </c>
      <c r="B79" s="248" t="s">
        <v>123</v>
      </c>
      <c r="C79" s="25">
        <v>2838000</v>
      </c>
      <c r="D79" s="307">
        <f t="shared" si="3"/>
        <v>2866380</v>
      </c>
      <c r="E79" s="307">
        <f t="shared" si="4"/>
        <v>2909375.6999999997</v>
      </c>
      <c r="F79" s="308">
        <f t="shared" si="5"/>
        <v>2938469.457</v>
      </c>
    </row>
    <row r="80" spans="1:6" ht="15">
      <c r="A80" s="164" t="s">
        <v>124</v>
      </c>
      <c r="B80" s="248" t="s">
        <v>125</v>
      </c>
      <c r="C80" s="25"/>
      <c r="D80" s="307">
        <f t="shared" si="3"/>
        <v>0</v>
      </c>
      <c r="E80" s="307">
        <f t="shared" si="4"/>
        <v>0</v>
      </c>
      <c r="F80" s="308">
        <f t="shared" si="5"/>
        <v>0</v>
      </c>
    </row>
    <row r="81" spans="1:6" ht="15">
      <c r="A81" s="164" t="s">
        <v>126</v>
      </c>
      <c r="B81" s="248" t="s">
        <v>127</v>
      </c>
      <c r="C81" s="25"/>
      <c r="D81" s="307">
        <f t="shared" si="3"/>
        <v>0</v>
      </c>
      <c r="E81" s="307">
        <f t="shared" si="4"/>
        <v>0</v>
      </c>
      <c r="F81" s="308">
        <f t="shared" si="5"/>
        <v>0</v>
      </c>
    </row>
    <row r="82" spans="1:6" ht="15">
      <c r="A82" s="164" t="s">
        <v>128</v>
      </c>
      <c r="B82" s="248" t="s">
        <v>129</v>
      </c>
      <c r="C82" s="25">
        <v>29243000</v>
      </c>
      <c r="D82" s="307">
        <f t="shared" si="3"/>
        <v>29535430</v>
      </c>
      <c r="E82" s="307">
        <f t="shared" si="4"/>
        <v>29978461.449999996</v>
      </c>
      <c r="F82" s="308">
        <f t="shared" si="5"/>
        <v>30278246.064499997</v>
      </c>
    </row>
    <row r="83" spans="1:6" ht="15">
      <c r="A83" s="255" t="s">
        <v>312</v>
      </c>
      <c r="B83" s="251" t="s">
        <v>130</v>
      </c>
      <c r="C83" s="25">
        <f>SUM(C76:C82)</f>
        <v>157561000</v>
      </c>
      <c r="D83" s="307">
        <f t="shared" si="3"/>
        <v>159136610</v>
      </c>
      <c r="E83" s="307">
        <f t="shared" si="4"/>
        <v>161523659.14999998</v>
      </c>
      <c r="F83" s="308">
        <f t="shared" si="5"/>
        <v>163138895.7415</v>
      </c>
    </row>
    <row r="84" spans="1:6" ht="15">
      <c r="A84" s="163" t="s">
        <v>131</v>
      </c>
      <c r="B84" s="248" t="s">
        <v>132</v>
      </c>
      <c r="C84" s="25">
        <v>81137000</v>
      </c>
      <c r="D84" s="307">
        <f t="shared" si="3"/>
        <v>81948370</v>
      </c>
      <c r="E84" s="307">
        <f t="shared" si="4"/>
        <v>83177595.55</v>
      </c>
      <c r="F84" s="308">
        <f t="shared" si="5"/>
        <v>84009371.5055</v>
      </c>
    </row>
    <row r="85" spans="1:6" ht="15">
      <c r="A85" s="163" t="s">
        <v>133</v>
      </c>
      <c r="B85" s="248" t="s">
        <v>134</v>
      </c>
      <c r="C85" s="25"/>
      <c r="D85" s="307">
        <f t="shared" si="3"/>
        <v>0</v>
      </c>
      <c r="E85" s="307">
        <f t="shared" si="4"/>
        <v>0</v>
      </c>
      <c r="F85" s="308">
        <f t="shared" si="5"/>
        <v>0</v>
      </c>
    </row>
    <row r="86" spans="1:6" ht="15">
      <c r="A86" s="163" t="s">
        <v>135</v>
      </c>
      <c r="B86" s="248" t="s">
        <v>136</v>
      </c>
      <c r="C86" s="25"/>
      <c r="D86" s="307">
        <f t="shared" si="3"/>
        <v>0</v>
      </c>
      <c r="E86" s="307">
        <f t="shared" si="4"/>
        <v>0</v>
      </c>
      <c r="F86" s="308">
        <f t="shared" si="5"/>
        <v>0</v>
      </c>
    </row>
    <row r="87" spans="1:6" ht="15">
      <c r="A87" s="163" t="s">
        <v>137</v>
      </c>
      <c r="B87" s="248" t="s">
        <v>138</v>
      </c>
      <c r="C87" s="25">
        <v>21905000</v>
      </c>
      <c r="D87" s="307">
        <f t="shared" si="3"/>
        <v>22124050</v>
      </c>
      <c r="E87" s="307">
        <f t="shared" si="4"/>
        <v>22455910.749999996</v>
      </c>
      <c r="F87" s="308">
        <f t="shared" si="5"/>
        <v>22680469.857499998</v>
      </c>
    </row>
    <row r="88" spans="1:6" ht="15">
      <c r="A88" s="221" t="s">
        <v>313</v>
      </c>
      <c r="B88" s="251" t="s">
        <v>139</v>
      </c>
      <c r="C88" s="25">
        <f>SUM(C84:C87)</f>
        <v>103042000</v>
      </c>
      <c r="D88" s="307">
        <f t="shared" si="3"/>
        <v>104072420</v>
      </c>
      <c r="E88" s="307">
        <f t="shared" si="4"/>
        <v>105633506.3</v>
      </c>
      <c r="F88" s="308">
        <f t="shared" si="5"/>
        <v>106689841.36299999</v>
      </c>
    </row>
    <row r="89" spans="1:6" ht="15">
      <c r="A89" s="163" t="s">
        <v>140</v>
      </c>
      <c r="B89" s="248" t="s">
        <v>141</v>
      </c>
      <c r="C89" s="25"/>
      <c r="D89" s="307">
        <f t="shared" si="3"/>
        <v>0</v>
      </c>
      <c r="E89" s="307">
        <f t="shared" si="4"/>
        <v>0</v>
      </c>
      <c r="F89" s="308">
        <f t="shared" si="5"/>
        <v>0</v>
      </c>
    </row>
    <row r="90" spans="1:6" ht="15">
      <c r="A90" s="163" t="s">
        <v>340</v>
      </c>
      <c r="B90" s="248" t="s">
        <v>142</v>
      </c>
      <c r="C90" s="25"/>
      <c r="D90" s="307">
        <f t="shared" si="3"/>
        <v>0</v>
      </c>
      <c r="E90" s="307">
        <f t="shared" si="4"/>
        <v>0</v>
      </c>
      <c r="F90" s="308">
        <f t="shared" si="5"/>
        <v>0</v>
      </c>
    </row>
    <row r="91" spans="1:6" ht="15">
      <c r="A91" s="163" t="s">
        <v>341</v>
      </c>
      <c r="B91" s="248" t="s">
        <v>143</v>
      </c>
      <c r="C91" s="25"/>
      <c r="D91" s="307">
        <f t="shared" si="3"/>
        <v>0</v>
      </c>
      <c r="E91" s="307">
        <f t="shared" si="4"/>
        <v>0</v>
      </c>
      <c r="F91" s="308">
        <f t="shared" si="5"/>
        <v>0</v>
      </c>
    </row>
    <row r="92" spans="1:6" ht="15">
      <c r="A92" s="163" t="s">
        <v>342</v>
      </c>
      <c r="B92" s="248" t="s">
        <v>144</v>
      </c>
      <c r="C92" s="25"/>
      <c r="D92" s="307">
        <f t="shared" si="3"/>
        <v>0</v>
      </c>
      <c r="E92" s="307">
        <f t="shared" si="4"/>
        <v>0</v>
      </c>
      <c r="F92" s="308">
        <f t="shared" si="5"/>
        <v>0</v>
      </c>
    </row>
    <row r="93" spans="1:6" ht="15">
      <c r="A93" s="163" t="s">
        <v>343</v>
      </c>
      <c r="B93" s="248" t="s">
        <v>145</v>
      </c>
      <c r="C93" s="25"/>
      <c r="D93" s="307">
        <f t="shared" si="3"/>
        <v>0</v>
      </c>
      <c r="E93" s="307">
        <f t="shared" si="4"/>
        <v>0</v>
      </c>
      <c r="F93" s="308">
        <f t="shared" si="5"/>
        <v>0</v>
      </c>
    </row>
    <row r="94" spans="1:6" ht="15">
      <c r="A94" s="163" t="s">
        <v>344</v>
      </c>
      <c r="B94" s="248" t="s">
        <v>146</v>
      </c>
      <c r="C94" s="25"/>
      <c r="D94" s="307">
        <f t="shared" si="3"/>
        <v>0</v>
      </c>
      <c r="E94" s="307">
        <f t="shared" si="4"/>
        <v>0</v>
      </c>
      <c r="F94" s="308">
        <f t="shared" si="5"/>
        <v>0</v>
      </c>
    </row>
    <row r="95" spans="1:6" ht="15">
      <c r="A95" s="163" t="s">
        <v>147</v>
      </c>
      <c r="B95" s="248" t="s">
        <v>148</v>
      </c>
      <c r="C95" s="25"/>
      <c r="D95" s="307">
        <f t="shared" si="3"/>
        <v>0</v>
      </c>
      <c r="E95" s="307">
        <f t="shared" si="4"/>
        <v>0</v>
      </c>
      <c r="F95" s="308">
        <f t="shared" si="5"/>
        <v>0</v>
      </c>
    </row>
    <row r="96" spans="1:6" ht="15">
      <c r="A96" s="163" t="s">
        <v>345</v>
      </c>
      <c r="B96" s="248" t="s">
        <v>149</v>
      </c>
      <c r="C96" s="25"/>
      <c r="D96" s="307">
        <f t="shared" si="3"/>
        <v>0</v>
      </c>
      <c r="E96" s="307">
        <f t="shared" si="4"/>
        <v>0</v>
      </c>
      <c r="F96" s="308">
        <f t="shared" si="5"/>
        <v>0</v>
      </c>
    </row>
    <row r="97" spans="1:6" ht="15">
      <c r="A97" s="221" t="s">
        <v>314</v>
      </c>
      <c r="B97" s="251" t="s">
        <v>150</v>
      </c>
      <c r="C97" s="25"/>
      <c r="D97" s="307">
        <f t="shared" si="3"/>
        <v>0</v>
      </c>
      <c r="E97" s="307">
        <f t="shared" si="4"/>
        <v>0</v>
      </c>
      <c r="F97" s="308">
        <f t="shared" si="5"/>
        <v>0</v>
      </c>
    </row>
    <row r="98" spans="1:6" ht="15.75">
      <c r="A98" s="252" t="s">
        <v>797</v>
      </c>
      <c r="B98" s="252"/>
      <c r="C98" s="252">
        <f>SUM(C83,C88)</f>
        <v>260603000</v>
      </c>
      <c r="D98" s="252">
        <f t="shared" si="3"/>
        <v>263209030</v>
      </c>
      <c r="E98" s="252">
        <f t="shared" si="4"/>
        <v>267157165.45</v>
      </c>
      <c r="F98" s="252">
        <f t="shared" si="5"/>
        <v>269828737.1045</v>
      </c>
    </row>
    <row r="99" spans="1:6" ht="15.75">
      <c r="A99" s="256" t="s">
        <v>353</v>
      </c>
      <c r="B99" s="257" t="s">
        <v>151</v>
      </c>
      <c r="C99" s="256">
        <f>SUM(C75,C98)</f>
        <v>586036945</v>
      </c>
      <c r="D99" s="256">
        <f t="shared" si="3"/>
        <v>591897314.45</v>
      </c>
      <c r="E99" s="256">
        <f t="shared" si="4"/>
        <v>600775774.16675</v>
      </c>
      <c r="F99" s="256">
        <f t="shared" si="5"/>
        <v>606783531.9084175</v>
      </c>
    </row>
    <row r="100" spans="1:25" ht="15">
      <c r="A100" s="163" t="s">
        <v>346</v>
      </c>
      <c r="B100" s="165" t="s">
        <v>152</v>
      </c>
      <c r="C100" s="25"/>
      <c r="D100" s="307">
        <f t="shared" si="3"/>
        <v>0</v>
      </c>
      <c r="E100" s="307">
        <f t="shared" si="4"/>
        <v>0</v>
      </c>
      <c r="F100" s="308">
        <f t="shared" si="5"/>
        <v>0</v>
      </c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89"/>
      <c r="Y100" s="189"/>
    </row>
    <row r="101" spans="1:25" ht="15">
      <c r="A101" s="163" t="s">
        <v>153</v>
      </c>
      <c r="B101" s="165" t="s">
        <v>154</v>
      </c>
      <c r="C101" s="25"/>
      <c r="D101" s="307">
        <f t="shared" si="3"/>
        <v>0</v>
      </c>
      <c r="E101" s="307">
        <f t="shared" si="4"/>
        <v>0</v>
      </c>
      <c r="F101" s="308">
        <f t="shared" si="5"/>
        <v>0</v>
      </c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89"/>
      <c r="Y101" s="189"/>
    </row>
    <row r="102" spans="1:25" ht="15">
      <c r="A102" s="163" t="s">
        <v>347</v>
      </c>
      <c r="B102" s="165" t="s">
        <v>155</v>
      </c>
      <c r="C102" s="25"/>
      <c r="D102" s="307">
        <f t="shared" si="3"/>
        <v>0</v>
      </c>
      <c r="E102" s="307">
        <f t="shared" si="4"/>
        <v>0</v>
      </c>
      <c r="F102" s="308">
        <f t="shared" si="5"/>
        <v>0</v>
      </c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89"/>
      <c r="Y102" s="189"/>
    </row>
    <row r="103" spans="1:25" ht="15">
      <c r="A103" s="180" t="s">
        <v>315</v>
      </c>
      <c r="B103" s="205" t="s">
        <v>156</v>
      </c>
      <c r="C103" s="25"/>
      <c r="D103" s="307">
        <f t="shared" si="3"/>
        <v>0</v>
      </c>
      <c r="E103" s="307">
        <f t="shared" si="4"/>
        <v>0</v>
      </c>
      <c r="F103" s="308">
        <f t="shared" si="5"/>
        <v>0</v>
      </c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189"/>
      <c r="Y103" s="189"/>
    </row>
    <row r="104" spans="1:25" ht="15">
      <c r="A104" s="262" t="s">
        <v>348</v>
      </c>
      <c r="B104" s="165" t="s">
        <v>157</v>
      </c>
      <c r="C104" s="25"/>
      <c r="D104" s="307">
        <f t="shared" si="3"/>
        <v>0</v>
      </c>
      <c r="E104" s="307">
        <f t="shared" si="4"/>
        <v>0</v>
      </c>
      <c r="F104" s="308">
        <f t="shared" si="5"/>
        <v>0</v>
      </c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189"/>
      <c r="Y104" s="189"/>
    </row>
    <row r="105" spans="1:25" ht="15">
      <c r="A105" s="262" t="s">
        <v>318</v>
      </c>
      <c r="B105" s="165" t="s">
        <v>158</v>
      </c>
      <c r="C105" s="25"/>
      <c r="D105" s="307">
        <f t="shared" si="3"/>
        <v>0</v>
      </c>
      <c r="E105" s="307">
        <f t="shared" si="4"/>
        <v>0</v>
      </c>
      <c r="F105" s="308">
        <f t="shared" si="5"/>
        <v>0</v>
      </c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189"/>
      <c r="Y105" s="189"/>
    </row>
    <row r="106" spans="1:25" ht="15">
      <c r="A106" s="163" t="s">
        <v>159</v>
      </c>
      <c r="B106" s="165" t="s">
        <v>160</v>
      </c>
      <c r="C106" s="25"/>
      <c r="D106" s="307">
        <f t="shared" si="3"/>
        <v>0</v>
      </c>
      <c r="E106" s="307">
        <f t="shared" si="4"/>
        <v>0</v>
      </c>
      <c r="F106" s="308">
        <f t="shared" si="5"/>
        <v>0</v>
      </c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89"/>
      <c r="Y106" s="189"/>
    </row>
    <row r="107" spans="1:25" ht="15">
      <c r="A107" s="163" t="s">
        <v>349</v>
      </c>
      <c r="B107" s="165" t="s">
        <v>161</v>
      </c>
      <c r="C107" s="25"/>
      <c r="D107" s="307">
        <f t="shared" si="3"/>
        <v>0</v>
      </c>
      <c r="E107" s="307">
        <f t="shared" si="4"/>
        <v>0</v>
      </c>
      <c r="F107" s="308">
        <f t="shared" si="5"/>
        <v>0</v>
      </c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89"/>
      <c r="Y107" s="189"/>
    </row>
    <row r="108" spans="1:25" ht="15">
      <c r="A108" s="239" t="s">
        <v>316</v>
      </c>
      <c r="B108" s="205" t="s">
        <v>162</v>
      </c>
      <c r="C108" s="25"/>
      <c r="D108" s="307">
        <f t="shared" si="3"/>
        <v>0</v>
      </c>
      <c r="E108" s="307">
        <f t="shared" si="4"/>
        <v>0</v>
      </c>
      <c r="F108" s="308">
        <f t="shared" si="5"/>
        <v>0</v>
      </c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189"/>
      <c r="Y108" s="189"/>
    </row>
    <row r="109" spans="1:25" ht="15">
      <c r="A109" s="262" t="s">
        <v>163</v>
      </c>
      <c r="B109" s="165" t="s">
        <v>164</v>
      </c>
      <c r="C109" s="25"/>
      <c r="D109" s="307">
        <f t="shared" si="3"/>
        <v>0</v>
      </c>
      <c r="E109" s="307">
        <f t="shared" si="4"/>
        <v>0</v>
      </c>
      <c r="F109" s="308">
        <f t="shared" si="5"/>
        <v>0</v>
      </c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189"/>
      <c r="Y109" s="189"/>
    </row>
    <row r="110" spans="1:25" ht="15">
      <c r="A110" s="262" t="s">
        <v>165</v>
      </c>
      <c r="B110" s="165" t="s">
        <v>166</v>
      </c>
      <c r="C110" s="25">
        <v>1661462</v>
      </c>
      <c r="D110" s="307">
        <f t="shared" si="3"/>
        <v>1678076.62</v>
      </c>
      <c r="E110" s="307">
        <f t="shared" si="4"/>
        <v>1703247.7693</v>
      </c>
      <c r="F110" s="308">
        <f t="shared" si="5"/>
        <v>1720280.2469930002</v>
      </c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189"/>
      <c r="Y110" s="189"/>
    </row>
    <row r="111" spans="1:25" ht="15">
      <c r="A111" s="239" t="s">
        <v>167</v>
      </c>
      <c r="B111" s="205" t="s">
        <v>168</v>
      </c>
      <c r="C111" s="25"/>
      <c r="D111" s="307">
        <f t="shared" si="3"/>
        <v>0</v>
      </c>
      <c r="E111" s="307">
        <f t="shared" si="4"/>
        <v>0</v>
      </c>
      <c r="F111" s="308">
        <f t="shared" si="5"/>
        <v>0</v>
      </c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189"/>
      <c r="Y111" s="189"/>
    </row>
    <row r="112" spans="1:25" ht="15">
      <c r="A112" s="262" t="s">
        <v>169</v>
      </c>
      <c r="B112" s="165" t="s">
        <v>170</v>
      </c>
      <c r="C112" s="25"/>
      <c r="D112" s="307">
        <f t="shared" si="3"/>
        <v>0</v>
      </c>
      <c r="E112" s="307">
        <f t="shared" si="4"/>
        <v>0</v>
      </c>
      <c r="F112" s="308">
        <f t="shared" si="5"/>
        <v>0</v>
      </c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189"/>
      <c r="Y112" s="189"/>
    </row>
    <row r="113" spans="1:25" ht="15">
      <c r="A113" s="262" t="s">
        <v>171</v>
      </c>
      <c r="B113" s="165" t="s">
        <v>172</v>
      </c>
      <c r="C113" s="25"/>
      <c r="D113" s="307">
        <f t="shared" si="3"/>
        <v>0</v>
      </c>
      <c r="E113" s="307">
        <f t="shared" si="4"/>
        <v>0</v>
      </c>
      <c r="F113" s="308">
        <f t="shared" si="5"/>
        <v>0</v>
      </c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189"/>
      <c r="Y113" s="189"/>
    </row>
    <row r="114" spans="1:25" ht="15">
      <c r="A114" s="262" t="s">
        <v>173</v>
      </c>
      <c r="B114" s="165" t="s">
        <v>174</v>
      </c>
      <c r="C114" s="25">
        <v>93293900</v>
      </c>
      <c r="D114" s="307">
        <f t="shared" si="3"/>
        <v>94226839</v>
      </c>
      <c r="E114" s="307">
        <f t="shared" si="4"/>
        <v>95640241.585</v>
      </c>
      <c r="F114" s="308">
        <f t="shared" si="5"/>
        <v>96596644.00084999</v>
      </c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189"/>
      <c r="Y114" s="189"/>
    </row>
    <row r="115" spans="1:25" ht="15">
      <c r="A115" s="265" t="s">
        <v>317</v>
      </c>
      <c r="B115" s="210" t="s">
        <v>175</v>
      </c>
      <c r="C115" s="25">
        <f>C110+C114</f>
        <v>94955362</v>
      </c>
      <c r="D115" s="307">
        <f t="shared" si="3"/>
        <v>95904915.62</v>
      </c>
      <c r="E115" s="307">
        <f t="shared" si="4"/>
        <v>97343489.35429999</v>
      </c>
      <c r="F115" s="308">
        <f t="shared" si="5"/>
        <v>98316924.247843</v>
      </c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189"/>
      <c r="Y115" s="189"/>
    </row>
    <row r="116" spans="1:25" ht="15">
      <c r="A116" s="262" t="s">
        <v>176</v>
      </c>
      <c r="B116" s="165" t="s">
        <v>177</v>
      </c>
      <c r="C116" s="25"/>
      <c r="D116" s="307">
        <f t="shared" si="3"/>
        <v>0</v>
      </c>
      <c r="E116" s="307">
        <f t="shared" si="4"/>
        <v>0</v>
      </c>
      <c r="F116" s="308">
        <f t="shared" si="5"/>
        <v>0</v>
      </c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189"/>
      <c r="Y116" s="189"/>
    </row>
    <row r="117" spans="1:25" ht="15">
      <c r="A117" s="163" t="s">
        <v>178</v>
      </c>
      <c r="B117" s="165" t="s">
        <v>179</v>
      </c>
      <c r="C117" s="25"/>
      <c r="D117" s="307">
        <f t="shared" si="3"/>
        <v>0</v>
      </c>
      <c r="E117" s="307">
        <f t="shared" si="4"/>
        <v>0</v>
      </c>
      <c r="F117" s="308">
        <f t="shared" si="5"/>
        <v>0</v>
      </c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89"/>
      <c r="Y117" s="189"/>
    </row>
    <row r="118" spans="1:25" ht="15">
      <c r="A118" s="262" t="s">
        <v>350</v>
      </c>
      <c r="B118" s="165" t="s">
        <v>180</v>
      </c>
      <c r="C118" s="25"/>
      <c r="D118" s="307">
        <f t="shared" si="3"/>
        <v>0</v>
      </c>
      <c r="E118" s="307">
        <f t="shared" si="4"/>
        <v>0</v>
      </c>
      <c r="F118" s="308">
        <f t="shared" si="5"/>
        <v>0</v>
      </c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189"/>
      <c r="Y118" s="189"/>
    </row>
    <row r="119" spans="1:25" ht="15">
      <c r="A119" s="262" t="s">
        <v>319</v>
      </c>
      <c r="B119" s="165" t="s">
        <v>181</v>
      </c>
      <c r="C119" s="25"/>
      <c r="D119" s="307">
        <f t="shared" si="3"/>
        <v>0</v>
      </c>
      <c r="E119" s="307">
        <f t="shared" si="4"/>
        <v>0</v>
      </c>
      <c r="F119" s="308">
        <f t="shared" si="5"/>
        <v>0</v>
      </c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189"/>
      <c r="Y119" s="189"/>
    </row>
    <row r="120" spans="1:25" ht="15">
      <c r="A120" s="265" t="s">
        <v>320</v>
      </c>
      <c r="B120" s="210" t="s">
        <v>182</v>
      </c>
      <c r="C120" s="25"/>
      <c r="D120" s="307">
        <f t="shared" si="3"/>
        <v>0</v>
      </c>
      <c r="E120" s="307">
        <f t="shared" si="4"/>
        <v>0</v>
      </c>
      <c r="F120" s="308">
        <f t="shared" si="5"/>
        <v>0</v>
      </c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189"/>
      <c r="Y120" s="189"/>
    </row>
    <row r="121" spans="1:25" ht="15">
      <c r="A121" s="163" t="s">
        <v>183</v>
      </c>
      <c r="B121" s="165" t="s">
        <v>184</v>
      </c>
      <c r="C121" s="25"/>
      <c r="D121" s="307">
        <f t="shared" si="3"/>
        <v>0</v>
      </c>
      <c r="E121" s="307">
        <f t="shared" si="4"/>
        <v>0</v>
      </c>
      <c r="F121" s="308">
        <f t="shared" si="5"/>
        <v>0</v>
      </c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89"/>
      <c r="Y121" s="189"/>
    </row>
    <row r="122" spans="1:25" ht="15.75">
      <c r="A122" s="268" t="s">
        <v>354</v>
      </c>
      <c r="B122" s="269" t="s">
        <v>185</v>
      </c>
      <c r="C122" s="25">
        <f>C121+C115</f>
        <v>94955362</v>
      </c>
      <c r="D122" s="307">
        <f t="shared" si="3"/>
        <v>95904915.62</v>
      </c>
      <c r="E122" s="307">
        <f t="shared" si="4"/>
        <v>97343489.35429999</v>
      </c>
      <c r="F122" s="308">
        <f t="shared" si="5"/>
        <v>98316924.247843</v>
      </c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189"/>
      <c r="Y122" s="189"/>
    </row>
    <row r="123" spans="1:25" ht="15.75">
      <c r="A123" s="224" t="s">
        <v>390</v>
      </c>
      <c r="B123" s="225"/>
      <c r="C123" s="25">
        <f>SUM(C99,C122)</f>
        <v>680992307</v>
      </c>
      <c r="D123" s="307">
        <f t="shared" si="3"/>
        <v>687802230.07</v>
      </c>
      <c r="E123" s="307">
        <f t="shared" si="4"/>
        <v>698119263.52105</v>
      </c>
      <c r="F123" s="308">
        <f t="shared" si="5"/>
        <v>705100456.1562605</v>
      </c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67">
      <selection activeCell="C35" sqref="C3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304"/>
    </row>
    <row r="2" spans="1:6" ht="27" customHeight="1">
      <c r="A2" s="464" t="s">
        <v>902</v>
      </c>
      <c r="B2" s="465"/>
      <c r="C2" s="465"/>
      <c r="D2" s="465"/>
      <c r="E2" s="465"/>
      <c r="F2" s="469"/>
    </row>
    <row r="3" spans="1:6" ht="23.25" customHeight="1">
      <c r="A3" s="461" t="s">
        <v>930</v>
      </c>
      <c r="B3" s="462"/>
      <c r="C3" s="462"/>
      <c r="D3" s="462"/>
      <c r="E3" s="462"/>
      <c r="F3" s="469"/>
    </row>
    <row r="4" ht="18">
      <c r="A4" s="181"/>
    </row>
    <row r="5" spans="1:6" ht="15">
      <c r="A5" s="171" t="s">
        <v>843</v>
      </c>
      <c r="F5" s="278" t="s">
        <v>936</v>
      </c>
    </row>
    <row r="6" spans="1:6" ht="25.5">
      <c r="A6" s="159" t="s">
        <v>14</v>
      </c>
      <c r="B6" s="160" t="s">
        <v>2</v>
      </c>
      <c r="C6" s="246" t="s">
        <v>844</v>
      </c>
      <c r="D6" s="246" t="s">
        <v>845</v>
      </c>
      <c r="E6" s="246" t="s">
        <v>846</v>
      </c>
      <c r="F6" s="300" t="s">
        <v>847</v>
      </c>
    </row>
    <row r="7" spans="1:6" ht="15" customHeight="1">
      <c r="A7" s="247" t="s">
        <v>186</v>
      </c>
      <c r="B7" s="164" t="s">
        <v>187</v>
      </c>
      <c r="C7" s="25">
        <v>115443</v>
      </c>
      <c r="D7" s="233"/>
      <c r="E7" s="233"/>
      <c r="F7" s="233"/>
    </row>
    <row r="8" spans="1:6" ht="15" customHeight="1">
      <c r="A8" s="165" t="s">
        <v>188</v>
      </c>
      <c r="B8" s="164" t="s">
        <v>189</v>
      </c>
      <c r="C8" s="25">
        <v>37377490</v>
      </c>
      <c r="D8" s="306">
        <f>C8*101%</f>
        <v>37751264.9</v>
      </c>
      <c r="E8" s="306">
        <f>D8*101.5%</f>
        <v>38317533.8735</v>
      </c>
      <c r="F8" s="306">
        <f>E8*101%</f>
        <v>38700709.212234996</v>
      </c>
    </row>
    <row r="9" spans="1:6" ht="15" customHeight="1">
      <c r="A9" s="165" t="s">
        <v>190</v>
      </c>
      <c r="B9" s="164" t="s">
        <v>191</v>
      </c>
      <c r="C9" s="25">
        <v>15687027</v>
      </c>
      <c r="D9" s="306">
        <v>16100</v>
      </c>
      <c r="E9" s="306">
        <v>16400</v>
      </c>
      <c r="F9" s="306">
        <v>16700</v>
      </c>
    </row>
    <row r="10" spans="1:6" ht="15" customHeight="1">
      <c r="A10" s="165" t="s">
        <v>192</v>
      </c>
      <c r="B10" s="164" t="s">
        <v>193</v>
      </c>
      <c r="C10" s="25">
        <v>1399920</v>
      </c>
      <c r="D10" s="306">
        <v>1400</v>
      </c>
      <c r="E10" s="306">
        <v>1450</v>
      </c>
      <c r="F10" s="306">
        <v>1500</v>
      </c>
    </row>
    <row r="11" spans="1:6" ht="15" customHeight="1">
      <c r="A11" s="165" t="s">
        <v>194</v>
      </c>
      <c r="B11" s="164" t="s">
        <v>195</v>
      </c>
      <c r="C11" s="25"/>
      <c r="D11" s="306"/>
      <c r="E11" s="306"/>
      <c r="F11" s="306"/>
    </row>
    <row r="12" spans="1:6" ht="15" customHeight="1">
      <c r="A12" s="165" t="s">
        <v>196</v>
      </c>
      <c r="B12" s="164" t="s">
        <v>197</v>
      </c>
      <c r="C12" s="25"/>
      <c r="D12" s="306"/>
      <c r="E12" s="306"/>
      <c r="F12" s="306"/>
    </row>
    <row r="13" spans="1:6" ht="15" customHeight="1">
      <c r="A13" s="205" t="s">
        <v>392</v>
      </c>
      <c r="B13" s="169" t="s">
        <v>198</v>
      </c>
      <c r="C13" s="25">
        <f>SUM(C7:C12)</f>
        <v>54579880</v>
      </c>
      <c r="D13" s="306">
        <f>SUM(D7:D12)</f>
        <v>37768764.9</v>
      </c>
      <c r="E13" s="306">
        <f>SUM(E7:E12)</f>
        <v>38335383.8735</v>
      </c>
      <c r="F13" s="306">
        <f>SUM(F7:F12)</f>
        <v>38718909.212234996</v>
      </c>
    </row>
    <row r="14" spans="1:6" ht="15" customHeight="1">
      <c r="A14" s="165" t="s">
        <v>199</v>
      </c>
      <c r="B14" s="164" t="s">
        <v>200</v>
      </c>
      <c r="C14" s="25"/>
      <c r="D14" s="306"/>
      <c r="E14" s="306"/>
      <c r="F14" s="306"/>
    </row>
    <row r="15" spans="1:6" ht="15" customHeight="1">
      <c r="A15" s="165" t="s">
        <v>201</v>
      </c>
      <c r="B15" s="164" t="s">
        <v>202</v>
      </c>
      <c r="C15" s="25"/>
      <c r="D15" s="306"/>
      <c r="E15" s="306"/>
      <c r="F15" s="306"/>
    </row>
    <row r="16" spans="1:6" ht="15" customHeight="1">
      <c r="A16" s="165" t="s">
        <v>355</v>
      </c>
      <c r="B16" s="164" t="s">
        <v>203</v>
      </c>
      <c r="C16" s="25"/>
      <c r="D16" s="306"/>
      <c r="E16" s="306"/>
      <c r="F16" s="306"/>
    </row>
    <row r="17" spans="1:6" ht="15" customHeight="1">
      <c r="A17" s="165" t="s">
        <v>356</v>
      </c>
      <c r="B17" s="164" t="s">
        <v>204</v>
      </c>
      <c r="C17" s="25"/>
      <c r="D17" s="306"/>
      <c r="E17" s="306"/>
      <c r="F17" s="306"/>
    </row>
    <row r="18" spans="1:6" ht="15" customHeight="1">
      <c r="A18" s="165" t="s">
        <v>357</v>
      </c>
      <c r="B18" s="164" t="s">
        <v>205</v>
      </c>
      <c r="C18" s="25">
        <v>14260813</v>
      </c>
      <c r="D18" s="306">
        <v>7500</v>
      </c>
      <c r="E18" s="306">
        <v>7700</v>
      </c>
      <c r="F18" s="306">
        <v>7900</v>
      </c>
    </row>
    <row r="19" spans="1:6" ht="15" customHeight="1">
      <c r="A19" s="210" t="s">
        <v>393</v>
      </c>
      <c r="B19" s="255" t="s">
        <v>206</v>
      </c>
      <c r="C19" s="25">
        <f>SUM(C13,C18)</f>
        <v>68840693</v>
      </c>
      <c r="D19" s="306">
        <f>SUM(D13,D18)</f>
        <v>37776264.9</v>
      </c>
      <c r="E19" s="306">
        <f>SUM(E13,E18)</f>
        <v>38343083.8735</v>
      </c>
      <c r="F19" s="306">
        <f>SUM(F13,F18)</f>
        <v>38726809.212234996</v>
      </c>
    </row>
    <row r="20" spans="1:6" ht="15" customHeight="1">
      <c r="A20" s="165" t="s">
        <v>361</v>
      </c>
      <c r="B20" s="164" t="s">
        <v>215</v>
      </c>
      <c r="C20" s="25"/>
      <c r="D20" s="306"/>
      <c r="E20" s="306"/>
      <c r="F20" s="306"/>
    </row>
    <row r="21" spans="1:6" ht="15" customHeight="1">
      <c r="A21" s="165" t="s">
        <v>362</v>
      </c>
      <c r="B21" s="164" t="s">
        <v>216</v>
      </c>
      <c r="C21" s="25"/>
      <c r="D21" s="306"/>
      <c r="E21" s="306"/>
      <c r="F21" s="306"/>
    </row>
    <row r="22" spans="1:6" ht="15" customHeight="1">
      <c r="A22" s="205" t="s">
        <v>395</v>
      </c>
      <c r="B22" s="169" t="s">
        <v>217</v>
      </c>
      <c r="C22" s="25"/>
      <c r="D22" s="306"/>
      <c r="E22" s="306"/>
      <c r="F22" s="306"/>
    </row>
    <row r="23" spans="1:6" ht="15" customHeight="1">
      <c r="A23" s="165" t="s">
        <v>363</v>
      </c>
      <c r="B23" s="164" t="s">
        <v>218</v>
      </c>
      <c r="C23" s="25"/>
      <c r="D23" s="306"/>
      <c r="E23" s="306"/>
      <c r="F23" s="306"/>
    </row>
    <row r="24" spans="1:6" ht="15" customHeight="1">
      <c r="A24" s="165" t="s">
        <v>364</v>
      </c>
      <c r="B24" s="164" t="s">
        <v>219</v>
      </c>
      <c r="C24" s="25"/>
      <c r="D24" s="306"/>
      <c r="E24" s="306"/>
      <c r="F24" s="306"/>
    </row>
    <row r="25" spans="1:6" ht="15" customHeight="1">
      <c r="A25" s="165" t="s">
        <v>365</v>
      </c>
      <c r="B25" s="164" t="s">
        <v>220</v>
      </c>
      <c r="C25" s="25"/>
      <c r="D25" s="306"/>
      <c r="E25" s="306"/>
      <c r="F25" s="306"/>
    </row>
    <row r="26" spans="1:6" ht="15" customHeight="1">
      <c r="A26" s="165" t="s">
        <v>366</v>
      </c>
      <c r="B26" s="164" t="s">
        <v>221</v>
      </c>
      <c r="C26" s="25">
        <v>350000000</v>
      </c>
      <c r="D26" s="306">
        <v>210000</v>
      </c>
      <c r="E26" s="306">
        <v>215000</v>
      </c>
      <c r="F26" s="306">
        <v>230000</v>
      </c>
    </row>
    <row r="27" spans="1:6" ht="15" customHeight="1">
      <c r="A27" s="165" t="s">
        <v>367</v>
      </c>
      <c r="B27" s="164" t="s">
        <v>222</v>
      </c>
      <c r="C27" s="25"/>
      <c r="D27" s="306"/>
      <c r="E27" s="306"/>
      <c r="F27" s="306"/>
    </row>
    <row r="28" spans="1:6" ht="15" customHeight="1">
      <c r="A28" s="165" t="s">
        <v>223</v>
      </c>
      <c r="B28" s="164" t="s">
        <v>224</v>
      </c>
      <c r="C28" s="25"/>
      <c r="D28" s="306"/>
      <c r="E28" s="306"/>
      <c r="F28" s="306"/>
    </row>
    <row r="29" spans="1:6" ht="15" customHeight="1">
      <c r="A29" s="165" t="s">
        <v>368</v>
      </c>
      <c r="B29" s="164" t="s">
        <v>225</v>
      </c>
      <c r="C29" s="25">
        <v>4400000</v>
      </c>
      <c r="D29" s="306">
        <v>4740</v>
      </c>
      <c r="E29" s="306">
        <v>4760</v>
      </c>
      <c r="F29" s="306">
        <v>4900</v>
      </c>
    </row>
    <row r="30" spans="1:6" ht="15" customHeight="1">
      <c r="A30" s="165" t="s">
        <v>369</v>
      </c>
      <c r="B30" s="164" t="s">
        <v>226</v>
      </c>
      <c r="C30" s="25"/>
      <c r="D30" s="306"/>
      <c r="E30" s="306"/>
      <c r="F30" s="306"/>
    </row>
    <row r="31" spans="1:6" ht="15" customHeight="1">
      <c r="A31" s="205" t="s">
        <v>396</v>
      </c>
      <c r="B31" s="169" t="s">
        <v>227</v>
      </c>
      <c r="C31" s="25">
        <f>SUM(C23:C30)</f>
        <v>354400000</v>
      </c>
      <c r="D31" s="306">
        <v>214740</v>
      </c>
      <c r="E31" s="306">
        <v>219760</v>
      </c>
      <c r="F31" s="306">
        <v>234900</v>
      </c>
    </row>
    <row r="32" spans="1:6" ht="15" customHeight="1">
      <c r="A32" s="165" t="s">
        <v>370</v>
      </c>
      <c r="B32" s="164" t="s">
        <v>228</v>
      </c>
      <c r="C32" s="25">
        <v>400000</v>
      </c>
      <c r="D32" s="306">
        <v>80</v>
      </c>
      <c r="E32" s="306">
        <v>100</v>
      </c>
      <c r="F32" s="306">
        <v>150</v>
      </c>
    </row>
    <row r="33" spans="1:6" ht="15" customHeight="1">
      <c r="A33" s="210" t="s">
        <v>397</v>
      </c>
      <c r="B33" s="255" t="s">
        <v>229</v>
      </c>
      <c r="C33" s="25">
        <f>C32+C31</f>
        <v>354800000</v>
      </c>
      <c r="D33" s="306">
        <v>214820</v>
      </c>
      <c r="E33" s="306">
        <v>219860</v>
      </c>
      <c r="F33" s="306">
        <v>235050</v>
      </c>
    </row>
    <row r="34" spans="1:6" ht="15" customHeight="1">
      <c r="A34" s="163" t="s">
        <v>230</v>
      </c>
      <c r="B34" s="164" t="s">
        <v>231</v>
      </c>
      <c r="C34" s="25">
        <v>2684557</v>
      </c>
      <c r="D34" s="306">
        <v>120</v>
      </c>
      <c r="E34" s="306">
        <v>150</v>
      </c>
      <c r="F34" s="306">
        <v>220</v>
      </c>
    </row>
    <row r="35" spans="1:6" ht="15" customHeight="1">
      <c r="A35" s="163" t="s">
        <v>371</v>
      </c>
      <c r="B35" s="164" t="s">
        <v>232</v>
      </c>
      <c r="C35" s="25">
        <v>5450000</v>
      </c>
      <c r="D35" s="306">
        <v>6600</v>
      </c>
      <c r="E35" s="306">
        <v>6850</v>
      </c>
      <c r="F35" s="306">
        <v>6900</v>
      </c>
    </row>
    <row r="36" spans="1:6" ht="15" customHeight="1">
      <c r="A36" s="163" t="s">
        <v>372</v>
      </c>
      <c r="B36" s="164" t="s">
        <v>233</v>
      </c>
      <c r="C36" s="25">
        <v>300000</v>
      </c>
      <c r="D36" s="306"/>
      <c r="E36" s="306"/>
      <c r="F36" s="306"/>
    </row>
    <row r="37" spans="1:6" ht="15" customHeight="1">
      <c r="A37" s="163" t="s">
        <v>373</v>
      </c>
      <c r="B37" s="164" t="s">
        <v>234</v>
      </c>
      <c r="C37" s="25">
        <v>14387000</v>
      </c>
      <c r="D37" s="306">
        <v>12000</v>
      </c>
      <c r="E37" s="306">
        <v>12600</v>
      </c>
      <c r="F37" s="306">
        <v>13200</v>
      </c>
    </row>
    <row r="38" spans="1:6" ht="15" customHeight="1">
      <c r="A38" s="163" t="s">
        <v>235</v>
      </c>
      <c r="B38" s="164" t="s">
        <v>236</v>
      </c>
      <c r="C38" s="25">
        <v>11108000</v>
      </c>
      <c r="D38" s="306">
        <v>12000</v>
      </c>
      <c r="E38" s="306">
        <v>12500</v>
      </c>
      <c r="F38" s="306">
        <v>12600</v>
      </c>
    </row>
    <row r="39" spans="1:6" ht="15" customHeight="1">
      <c r="A39" s="163" t="s">
        <v>237</v>
      </c>
      <c r="B39" s="164" t="s">
        <v>238</v>
      </c>
      <c r="C39" s="25">
        <v>15672500</v>
      </c>
      <c r="D39" s="306">
        <v>9000</v>
      </c>
      <c r="E39" s="306">
        <v>9100</v>
      </c>
      <c r="F39" s="306">
        <v>9300</v>
      </c>
    </row>
    <row r="40" spans="1:6" ht="15" customHeight="1">
      <c r="A40" s="163" t="s">
        <v>239</v>
      </c>
      <c r="B40" s="164" t="s">
        <v>240</v>
      </c>
      <c r="C40" s="25"/>
      <c r="D40" s="306"/>
      <c r="E40" s="306"/>
      <c r="F40" s="306"/>
    </row>
    <row r="41" spans="1:6" ht="15" customHeight="1">
      <c r="A41" s="163" t="s">
        <v>374</v>
      </c>
      <c r="B41" s="164" t="s">
        <v>241</v>
      </c>
      <c r="C41" s="25">
        <v>5000</v>
      </c>
      <c r="D41" s="306">
        <v>1005</v>
      </c>
      <c r="E41" s="306">
        <v>1100</v>
      </c>
      <c r="F41" s="306">
        <v>1150</v>
      </c>
    </row>
    <row r="42" spans="1:6" ht="15" customHeight="1">
      <c r="A42" s="163" t="s">
        <v>375</v>
      </c>
      <c r="B42" s="164" t="s">
        <v>242</v>
      </c>
      <c r="C42" s="25"/>
      <c r="D42" s="306"/>
      <c r="E42" s="306"/>
      <c r="F42" s="306"/>
    </row>
    <row r="43" spans="1:6" ht="15" customHeight="1">
      <c r="A43" s="163" t="s">
        <v>376</v>
      </c>
      <c r="B43" s="164" t="s">
        <v>243</v>
      </c>
      <c r="C43" s="25"/>
      <c r="D43" s="306"/>
      <c r="E43" s="306"/>
      <c r="F43" s="306"/>
    </row>
    <row r="44" spans="1:6" ht="15" customHeight="1">
      <c r="A44" s="221" t="s">
        <v>398</v>
      </c>
      <c r="B44" s="255" t="s">
        <v>244</v>
      </c>
      <c r="C44" s="25">
        <f>SUM(C34:C43)</f>
        <v>49607057</v>
      </c>
      <c r="D44" s="306">
        <f>SUM(D34:D43)</f>
        <v>40725</v>
      </c>
      <c r="E44" s="306">
        <f>SUM(E34:E43)</f>
        <v>42300</v>
      </c>
      <c r="F44" s="306">
        <f>SUM(F34:F43)</f>
        <v>43370</v>
      </c>
    </row>
    <row r="45" spans="1:6" ht="15" customHeight="1">
      <c r="A45" s="163" t="s">
        <v>253</v>
      </c>
      <c r="B45" s="164" t="s">
        <v>254</v>
      </c>
      <c r="C45" s="25"/>
      <c r="D45" s="306"/>
      <c r="E45" s="306"/>
      <c r="F45" s="306"/>
    </row>
    <row r="46" spans="1:6" ht="15" customHeight="1">
      <c r="A46" s="165" t="s">
        <v>380</v>
      </c>
      <c r="B46" s="164" t="s">
        <v>255</v>
      </c>
      <c r="C46" s="25"/>
      <c r="D46" s="306"/>
      <c r="E46" s="306"/>
      <c r="F46" s="306"/>
    </row>
    <row r="47" spans="1:6" ht="15" customHeight="1">
      <c r="A47" s="163" t="s">
        <v>381</v>
      </c>
      <c r="B47" s="164" t="s">
        <v>256</v>
      </c>
      <c r="C47" s="25"/>
      <c r="D47" s="306"/>
      <c r="E47" s="306"/>
      <c r="F47" s="306"/>
    </row>
    <row r="48" spans="1:6" ht="15" customHeight="1">
      <c r="A48" s="210" t="s">
        <v>400</v>
      </c>
      <c r="B48" s="255" t="s">
        <v>257</v>
      </c>
      <c r="C48" s="25"/>
      <c r="D48" s="306"/>
      <c r="E48" s="306"/>
      <c r="F48" s="306"/>
    </row>
    <row r="49" spans="1:6" ht="15" customHeight="1">
      <c r="A49" s="252" t="s">
        <v>798</v>
      </c>
      <c r="B49" s="270"/>
      <c r="C49" s="25">
        <f>SUM(C19,C33,C44)</f>
        <v>473247750</v>
      </c>
      <c r="D49" s="306">
        <f>SUM(D19,D33,D44)</f>
        <v>38031809.9</v>
      </c>
      <c r="E49" s="306">
        <f>SUM(E19,E33,E44)</f>
        <v>38605243.8735</v>
      </c>
      <c r="F49" s="306">
        <f>SUM(F19,F33,F44)</f>
        <v>39005229.212234996</v>
      </c>
    </row>
    <row r="50" spans="1:6" ht="15" customHeight="1">
      <c r="A50" s="165" t="s">
        <v>207</v>
      </c>
      <c r="B50" s="164" t="s">
        <v>208</v>
      </c>
      <c r="C50" s="25"/>
      <c r="D50" s="306"/>
      <c r="E50" s="306"/>
      <c r="F50" s="306"/>
    </row>
    <row r="51" spans="1:6" ht="15" customHeight="1">
      <c r="A51" s="165" t="s">
        <v>209</v>
      </c>
      <c r="B51" s="164" t="s">
        <v>210</v>
      </c>
      <c r="C51" s="25"/>
      <c r="D51" s="306"/>
      <c r="E51" s="306"/>
      <c r="F51" s="306"/>
    </row>
    <row r="52" spans="1:6" ht="15" customHeight="1">
      <c r="A52" s="165" t="s">
        <v>358</v>
      </c>
      <c r="B52" s="164" t="s">
        <v>211</v>
      </c>
      <c r="C52" s="25">
        <v>498808</v>
      </c>
      <c r="D52" s="306"/>
      <c r="E52" s="306"/>
      <c r="F52" s="306"/>
    </row>
    <row r="53" spans="1:6" ht="15" customHeight="1">
      <c r="A53" s="165" t="s">
        <v>359</v>
      </c>
      <c r="B53" s="164" t="s">
        <v>212</v>
      </c>
      <c r="C53" s="25"/>
      <c r="D53" s="306"/>
      <c r="E53" s="306"/>
      <c r="F53" s="306"/>
    </row>
    <row r="54" spans="1:6" ht="15" customHeight="1">
      <c r="A54" s="165" t="s">
        <v>360</v>
      </c>
      <c r="B54" s="164" t="s">
        <v>213</v>
      </c>
      <c r="C54" s="25"/>
      <c r="D54" s="306"/>
      <c r="E54" s="306"/>
      <c r="F54" s="306"/>
    </row>
    <row r="55" spans="1:6" ht="15" customHeight="1">
      <c r="A55" s="210" t="s">
        <v>394</v>
      </c>
      <c r="B55" s="255" t="s">
        <v>214</v>
      </c>
      <c r="C55" s="25">
        <f>SUM(C52:C54)</f>
        <v>498808</v>
      </c>
      <c r="D55" s="306"/>
      <c r="E55" s="306"/>
      <c r="F55" s="306"/>
    </row>
    <row r="56" spans="1:6" ht="15" customHeight="1">
      <c r="A56" s="163" t="s">
        <v>377</v>
      </c>
      <c r="B56" s="164" t="s">
        <v>245</v>
      </c>
      <c r="C56" s="25"/>
      <c r="D56" s="306"/>
      <c r="E56" s="306"/>
      <c r="F56" s="306"/>
    </row>
    <row r="57" spans="1:6" ht="15" customHeight="1">
      <c r="A57" s="163" t="s">
        <v>378</v>
      </c>
      <c r="B57" s="164" t="s">
        <v>246</v>
      </c>
      <c r="C57" s="25">
        <v>29000000</v>
      </c>
      <c r="D57" s="306">
        <v>4000</v>
      </c>
      <c r="E57" s="306">
        <v>4400</v>
      </c>
      <c r="F57" s="306">
        <v>4600</v>
      </c>
    </row>
    <row r="58" spans="1:6" ht="15" customHeight="1">
      <c r="A58" s="163" t="s">
        <v>247</v>
      </c>
      <c r="B58" s="164" t="s">
        <v>248</v>
      </c>
      <c r="C58" s="25"/>
      <c r="D58" s="306"/>
      <c r="E58" s="306"/>
      <c r="F58" s="306"/>
    </row>
    <row r="59" spans="1:6" ht="15" customHeight="1">
      <c r="A59" s="163" t="s">
        <v>379</v>
      </c>
      <c r="B59" s="164" t="s">
        <v>249</v>
      </c>
      <c r="C59" s="25"/>
      <c r="D59" s="306"/>
      <c r="E59" s="306"/>
      <c r="F59" s="306"/>
    </row>
    <row r="60" spans="1:6" ht="15" customHeight="1">
      <c r="A60" s="163" t="s">
        <v>250</v>
      </c>
      <c r="B60" s="164" t="s">
        <v>251</v>
      </c>
      <c r="C60" s="25"/>
      <c r="D60" s="306"/>
      <c r="E60" s="306"/>
      <c r="F60" s="306"/>
    </row>
    <row r="61" spans="1:6" ht="15" customHeight="1">
      <c r="A61" s="210" t="s">
        <v>399</v>
      </c>
      <c r="B61" s="255" t="s">
        <v>252</v>
      </c>
      <c r="C61" s="25">
        <f>SUM(C57:C60)</f>
        <v>29000000</v>
      </c>
      <c r="D61" s="306">
        <v>4000</v>
      </c>
      <c r="E61" s="306">
        <v>4400</v>
      </c>
      <c r="F61" s="306">
        <v>4600</v>
      </c>
    </row>
    <row r="62" spans="1:6" ht="15" customHeight="1">
      <c r="A62" s="163" t="s">
        <v>258</v>
      </c>
      <c r="B62" s="164" t="s">
        <v>259</v>
      </c>
      <c r="C62" s="25"/>
      <c r="D62" s="306"/>
      <c r="E62" s="306"/>
      <c r="F62" s="306"/>
    </row>
    <row r="63" spans="1:6" ht="15" customHeight="1">
      <c r="A63" s="165" t="s">
        <v>382</v>
      </c>
      <c r="B63" s="164" t="s">
        <v>260</v>
      </c>
      <c r="C63" s="25"/>
      <c r="D63" s="306"/>
      <c r="E63" s="306"/>
      <c r="F63" s="306"/>
    </row>
    <row r="64" spans="1:6" ht="15" customHeight="1">
      <c r="A64" s="163" t="s">
        <v>383</v>
      </c>
      <c r="B64" s="164" t="s">
        <v>261</v>
      </c>
      <c r="C64" s="25"/>
      <c r="D64" s="306">
        <v>15000</v>
      </c>
      <c r="E64" s="306">
        <v>20000</v>
      </c>
      <c r="F64" s="306">
        <v>18000</v>
      </c>
    </row>
    <row r="65" spans="1:6" ht="15">
      <c r="A65" s="210" t="s">
        <v>402</v>
      </c>
      <c r="B65" s="255" t="s">
        <v>262</v>
      </c>
      <c r="C65" s="25"/>
      <c r="D65" s="306"/>
      <c r="E65" s="306"/>
      <c r="F65" s="306"/>
    </row>
    <row r="66" spans="1:6" ht="15.75">
      <c r="A66" s="252" t="s">
        <v>799</v>
      </c>
      <c r="B66" s="270"/>
      <c r="C66" s="25">
        <f>C65+C61+C55</f>
        <v>29498808</v>
      </c>
      <c r="D66" s="306">
        <v>19000</v>
      </c>
      <c r="E66" s="306">
        <v>24400</v>
      </c>
      <c r="F66" s="306">
        <v>22600</v>
      </c>
    </row>
    <row r="67" spans="1:6" ht="15.75">
      <c r="A67" s="271" t="s">
        <v>401</v>
      </c>
      <c r="B67" s="256" t="s">
        <v>263</v>
      </c>
      <c r="C67" s="25">
        <f>SUM(C49,C66)</f>
        <v>502746558</v>
      </c>
      <c r="D67" s="306">
        <f>SUM(D49,D66)</f>
        <v>38050809.9</v>
      </c>
      <c r="E67" s="306">
        <f>SUM(E49,E66)</f>
        <v>38629643.8735</v>
      </c>
      <c r="F67" s="306">
        <f>SUM(F49,F66)</f>
        <v>39027829.212234996</v>
      </c>
    </row>
    <row r="68" spans="1:6" ht="15.75">
      <c r="A68" s="272" t="s">
        <v>800</v>
      </c>
      <c r="B68" s="305"/>
      <c r="C68" s="25">
        <v>59529</v>
      </c>
      <c r="D68" s="306">
        <v>62715</v>
      </c>
      <c r="E68" s="306">
        <v>63662</v>
      </c>
      <c r="F68" s="306">
        <v>72422</v>
      </c>
    </row>
    <row r="69" spans="1:6" ht="15.75">
      <c r="A69" s="272" t="s">
        <v>801</v>
      </c>
      <c r="B69" s="305"/>
      <c r="C69" s="25">
        <v>-108793</v>
      </c>
      <c r="D69" s="306">
        <v>-129240</v>
      </c>
      <c r="E69" s="306">
        <v>-123200</v>
      </c>
      <c r="F69" s="306">
        <v>-135560</v>
      </c>
    </row>
    <row r="70" spans="1:6" ht="15">
      <c r="A70" s="262" t="s">
        <v>384</v>
      </c>
      <c r="B70" s="165" t="s">
        <v>264</v>
      </c>
      <c r="C70" s="25"/>
      <c r="D70" s="306"/>
      <c r="E70" s="306"/>
      <c r="F70" s="306"/>
    </row>
    <row r="71" spans="1:6" ht="15">
      <c r="A71" s="163" t="s">
        <v>265</v>
      </c>
      <c r="B71" s="165" t="s">
        <v>266</v>
      </c>
      <c r="C71" s="25"/>
      <c r="D71" s="306"/>
      <c r="E71" s="306"/>
      <c r="F71" s="306"/>
    </row>
    <row r="72" spans="1:6" ht="15">
      <c r="A72" s="262" t="s">
        <v>385</v>
      </c>
      <c r="B72" s="165" t="s">
        <v>267</v>
      </c>
      <c r="C72" s="25"/>
      <c r="D72" s="306"/>
      <c r="E72" s="306"/>
      <c r="F72" s="306"/>
    </row>
    <row r="73" spans="1:6" ht="15">
      <c r="A73" s="180" t="s">
        <v>403</v>
      </c>
      <c r="B73" s="205" t="s">
        <v>268</v>
      </c>
      <c r="C73" s="25"/>
      <c r="D73" s="306"/>
      <c r="E73" s="306"/>
      <c r="F73" s="306"/>
    </row>
    <row r="74" spans="1:6" ht="15">
      <c r="A74" s="163" t="s">
        <v>386</v>
      </c>
      <c r="B74" s="165" t="s">
        <v>269</v>
      </c>
      <c r="C74" s="25"/>
      <c r="D74" s="306"/>
      <c r="E74" s="306"/>
      <c r="F74" s="306"/>
    </row>
    <row r="75" spans="1:6" ht="15">
      <c r="A75" s="262" t="s">
        <v>270</v>
      </c>
      <c r="B75" s="165" t="s">
        <v>271</v>
      </c>
      <c r="C75" s="25"/>
      <c r="D75" s="306"/>
      <c r="E75" s="306"/>
      <c r="F75" s="306"/>
    </row>
    <row r="76" spans="1:6" ht="15">
      <c r="A76" s="163" t="s">
        <v>387</v>
      </c>
      <c r="B76" s="165" t="s">
        <v>272</v>
      </c>
      <c r="C76" s="25"/>
      <c r="D76" s="306"/>
      <c r="E76" s="306"/>
      <c r="F76" s="306"/>
    </row>
    <row r="77" spans="1:6" ht="15">
      <c r="A77" s="262" t="s">
        <v>273</v>
      </c>
      <c r="B77" s="165" t="s">
        <v>274</v>
      </c>
      <c r="C77" s="25"/>
      <c r="D77" s="306"/>
      <c r="E77" s="306"/>
      <c r="F77" s="306"/>
    </row>
    <row r="78" spans="1:6" ht="15">
      <c r="A78" s="239" t="s">
        <v>404</v>
      </c>
      <c r="B78" s="205" t="s">
        <v>275</v>
      </c>
      <c r="C78" s="25"/>
      <c r="D78" s="306"/>
      <c r="E78" s="306"/>
      <c r="F78" s="306"/>
    </row>
    <row r="79" spans="1:6" ht="15">
      <c r="A79" s="165" t="s">
        <v>441</v>
      </c>
      <c r="B79" s="165" t="s">
        <v>276</v>
      </c>
      <c r="C79" s="25">
        <v>83290387</v>
      </c>
      <c r="D79" s="306">
        <v>66525</v>
      </c>
      <c r="E79" s="306">
        <v>59538</v>
      </c>
      <c r="F79" s="306">
        <v>63138</v>
      </c>
    </row>
    <row r="80" spans="1:6" ht="15">
      <c r="A80" s="165" t="s">
        <v>442</v>
      </c>
      <c r="B80" s="165" t="s">
        <v>276</v>
      </c>
      <c r="C80" s="25"/>
      <c r="D80" s="306"/>
      <c r="E80" s="306"/>
      <c r="F80" s="306"/>
    </row>
    <row r="81" spans="1:6" ht="15">
      <c r="A81" s="165" t="s">
        <v>439</v>
      </c>
      <c r="B81" s="165" t="s">
        <v>277</v>
      </c>
      <c r="C81" s="25"/>
      <c r="D81" s="306"/>
      <c r="E81" s="306"/>
      <c r="F81" s="306"/>
    </row>
    <row r="82" spans="1:6" ht="15">
      <c r="A82" s="165" t="s">
        <v>440</v>
      </c>
      <c r="B82" s="165" t="s">
        <v>277</v>
      </c>
      <c r="C82" s="25"/>
      <c r="D82" s="306"/>
      <c r="E82" s="306"/>
      <c r="F82" s="306"/>
    </row>
    <row r="83" spans="1:6" ht="15">
      <c r="A83" s="205" t="s">
        <v>405</v>
      </c>
      <c r="B83" s="205" t="s">
        <v>278</v>
      </c>
      <c r="C83" s="25">
        <f>SUM(C79:C82)</f>
        <v>83290387</v>
      </c>
      <c r="D83" s="306">
        <v>66525</v>
      </c>
      <c r="E83" s="306">
        <v>59538</v>
      </c>
      <c r="F83" s="306">
        <v>63138</v>
      </c>
    </row>
    <row r="84" spans="1:6" ht="15">
      <c r="A84" s="262" t="s">
        <v>279</v>
      </c>
      <c r="B84" s="165" t="s">
        <v>280</v>
      </c>
      <c r="C84" s="25">
        <v>1661462</v>
      </c>
      <c r="D84" s="306"/>
      <c r="E84" s="306"/>
      <c r="F84" s="306"/>
    </row>
    <row r="85" spans="1:6" ht="15">
      <c r="A85" s="262" t="s">
        <v>281</v>
      </c>
      <c r="B85" s="165" t="s">
        <v>282</v>
      </c>
      <c r="C85" s="25"/>
      <c r="D85" s="306"/>
      <c r="E85" s="306"/>
      <c r="F85" s="306"/>
    </row>
    <row r="86" spans="1:6" ht="15">
      <c r="A86" s="262" t="s">
        <v>283</v>
      </c>
      <c r="B86" s="165" t="s">
        <v>284</v>
      </c>
      <c r="C86" s="25">
        <v>93293900</v>
      </c>
      <c r="D86" s="306">
        <v>88000</v>
      </c>
      <c r="E86" s="306">
        <v>91500</v>
      </c>
      <c r="F86" s="306">
        <v>92000</v>
      </c>
    </row>
    <row r="87" spans="1:6" ht="15">
      <c r="A87" s="262" t="s">
        <v>285</v>
      </c>
      <c r="B87" s="165" t="s">
        <v>286</v>
      </c>
      <c r="C87" s="25">
        <f>SUM(C84:C88)</f>
        <v>0</v>
      </c>
      <c r="D87" s="306"/>
      <c r="E87" s="306"/>
      <c r="F87" s="306"/>
    </row>
    <row r="88" spans="1:6" ht="15">
      <c r="A88" s="163" t="s">
        <v>388</v>
      </c>
      <c r="B88" s="165" t="s">
        <v>287</v>
      </c>
      <c r="C88" s="25"/>
      <c r="D88" s="306"/>
      <c r="E88" s="306"/>
      <c r="F88" s="306"/>
    </row>
    <row r="89" spans="1:6" ht="15">
      <c r="A89" s="180" t="s">
        <v>406</v>
      </c>
      <c r="B89" s="205" t="s">
        <v>288</v>
      </c>
      <c r="C89" s="25">
        <f>C86+C83</f>
        <v>176584287</v>
      </c>
      <c r="D89" s="306">
        <v>88000</v>
      </c>
      <c r="E89" s="306">
        <v>91500</v>
      </c>
      <c r="F89" s="306">
        <v>92000</v>
      </c>
    </row>
    <row r="90" spans="1:6" ht="15">
      <c r="A90" s="163" t="s">
        <v>289</v>
      </c>
      <c r="B90" s="165" t="s">
        <v>290</v>
      </c>
      <c r="C90" s="25"/>
      <c r="D90" s="306"/>
      <c r="E90" s="306"/>
      <c r="F90" s="306"/>
    </row>
    <row r="91" spans="1:6" ht="15">
      <c r="A91" s="163" t="s">
        <v>291</v>
      </c>
      <c r="B91" s="165" t="s">
        <v>292</v>
      </c>
      <c r="C91" s="25"/>
      <c r="D91" s="306"/>
      <c r="E91" s="306"/>
      <c r="F91" s="306"/>
    </row>
    <row r="92" spans="1:6" ht="15">
      <c r="A92" s="262" t="s">
        <v>293</v>
      </c>
      <c r="B92" s="165" t="s">
        <v>294</v>
      </c>
      <c r="C92" s="25"/>
      <c r="D92" s="306"/>
      <c r="E92" s="306"/>
      <c r="F92" s="306"/>
    </row>
    <row r="93" spans="1:6" ht="15">
      <c r="A93" s="262" t="s">
        <v>389</v>
      </c>
      <c r="B93" s="165" t="s">
        <v>295</v>
      </c>
      <c r="C93" s="25"/>
      <c r="D93" s="306"/>
      <c r="E93" s="306"/>
      <c r="F93" s="306"/>
    </row>
    <row r="94" spans="1:6" ht="15">
      <c r="A94" s="239" t="s">
        <v>407</v>
      </c>
      <c r="B94" s="205" t="s">
        <v>296</v>
      </c>
      <c r="C94" s="25"/>
      <c r="D94" s="306"/>
      <c r="E94" s="306"/>
      <c r="F94" s="306"/>
    </row>
    <row r="95" spans="1:6" ht="15">
      <c r="A95" s="180" t="s">
        <v>297</v>
      </c>
      <c r="B95" s="205" t="s">
        <v>298</v>
      </c>
      <c r="C95" s="25"/>
      <c r="D95" s="306"/>
      <c r="E95" s="306"/>
      <c r="F95" s="306"/>
    </row>
    <row r="96" spans="1:6" ht="15.75">
      <c r="A96" s="268" t="s">
        <v>408</v>
      </c>
      <c r="B96" s="269" t="s">
        <v>299</v>
      </c>
      <c r="C96" s="25">
        <f>C83+C84+C86</f>
        <v>178245749</v>
      </c>
      <c r="D96" s="306">
        <v>154525</v>
      </c>
      <c r="E96" s="306">
        <v>151038</v>
      </c>
      <c r="F96" s="306">
        <v>155138</v>
      </c>
    </row>
    <row r="97" spans="1:6" ht="15.75">
      <c r="A97" s="224" t="s">
        <v>391</v>
      </c>
      <c r="B97" s="225"/>
      <c r="C97" s="25">
        <f>SUM(C67,C96)</f>
        <v>680992307</v>
      </c>
      <c r="D97" s="7">
        <f>SUM(D67,D96)</f>
        <v>38205334.9</v>
      </c>
      <c r="E97" s="7">
        <f>SUM(E67,E96)</f>
        <v>38780681.8735</v>
      </c>
      <c r="F97" s="7">
        <f>SUM(F67,F96)</f>
        <v>39182967.212234996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6">
      <selection activeCell="A5" sqref="A5:F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464" t="s">
        <v>931</v>
      </c>
      <c r="B1" s="462"/>
      <c r="C1" s="462"/>
      <c r="D1" s="462"/>
      <c r="E1" s="462"/>
      <c r="F1" s="462"/>
      <c r="G1" s="231"/>
      <c r="H1" s="231"/>
      <c r="I1" s="231"/>
      <c r="J1" s="231"/>
    </row>
    <row r="3" ht="15.75">
      <c r="A3" s="309"/>
    </row>
    <row r="4" spans="1:6" ht="15">
      <c r="A4" s="171" t="s">
        <v>848</v>
      </c>
      <c r="F4" t="s">
        <v>937</v>
      </c>
    </row>
    <row r="5" spans="1:6" ht="18.75">
      <c r="A5" s="479" t="s">
        <v>849</v>
      </c>
      <c r="B5" s="480"/>
      <c r="C5" s="480"/>
      <c r="D5" s="480"/>
      <c r="E5" s="480"/>
      <c r="F5" s="481"/>
    </row>
    <row r="6" spans="1:10" ht="36" customHeight="1">
      <c r="A6" s="159" t="s">
        <v>14</v>
      </c>
      <c r="B6" s="160" t="s">
        <v>15</v>
      </c>
      <c r="C6" s="161" t="s">
        <v>850</v>
      </c>
      <c r="D6" s="161" t="s">
        <v>851</v>
      </c>
      <c r="E6" s="161" t="s">
        <v>852</v>
      </c>
      <c r="F6" s="161" t="s">
        <v>853</v>
      </c>
      <c r="G6" s="198"/>
      <c r="H6" s="199"/>
      <c r="I6" s="199"/>
      <c r="J6" s="199"/>
    </row>
    <row r="7" spans="1:10" ht="15">
      <c r="A7" s="310" t="s">
        <v>606</v>
      </c>
      <c r="B7" s="165"/>
      <c r="C7" s="191"/>
      <c r="D7" s="191"/>
      <c r="E7" s="193"/>
      <c r="F7" s="193"/>
      <c r="G7" s="201"/>
      <c r="H7" s="172"/>
      <c r="I7" s="172"/>
      <c r="J7" s="189"/>
    </row>
    <row r="8" spans="1:10" ht="38.25">
      <c r="A8" s="310" t="s">
        <v>605</v>
      </c>
      <c r="B8" s="202"/>
      <c r="C8" s="191"/>
      <c r="D8" s="191"/>
      <c r="E8" s="191"/>
      <c r="F8" s="191"/>
      <c r="G8" s="201"/>
      <c r="H8" s="172"/>
      <c r="I8" s="172"/>
      <c r="J8" s="189"/>
    </row>
    <row r="9" spans="1:10" ht="25.5">
      <c r="A9" s="310" t="s">
        <v>604</v>
      </c>
      <c r="B9" s="165"/>
      <c r="C9" s="191"/>
      <c r="D9" s="191"/>
      <c r="E9" s="191"/>
      <c r="F9" s="191"/>
      <c r="G9" s="201"/>
      <c r="H9" s="172"/>
      <c r="I9" s="172"/>
      <c r="J9" s="189"/>
    </row>
    <row r="10" spans="1:10" ht="25.5">
      <c r="A10" s="310" t="s">
        <v>603</v>
      </c>
      <c r="B10" s="165"/>
      <c r="C10" s="191"/>
      <c r="D10" s="191"/>
      <c r="E10" s="191"/>
      <c r="F10" s="191"/>
      <c r="G10" s="201"/>
      <c r="H10" s="172"/>
      <c r="I10" s="172"/>
      <c r="J10" s="189"/>
    </row>
    <row r="11" spans="1:10" ht="25.5">
      <c r="A11" s="310" t="s">
        <v>602</v>
      </c>
      <c r="B11" s="202"/>
      <c r="C11" s="191"/>
      <c r="D11" s="191"/>
      <c r="E11" s="191"/>
      <c r="F11" s="191"/>
      <c r="G11" s="201"/>
      <c r="H11" s="172"/>
      <c r="I11" s="172"/>
      <c r="J11" s="189"/>
    </row>
    <row r="12" spans="1:10" ht="25.5">
      <c r="A12" s="310" t="s">
        <v>601</v>
      </c>
      <c r="B12" s="205"/>
      <c r="C12" s="191"/>
      <c r="D12" s="191"/>
      <c r="E12" s="191"/>
      <c r="F12" s="191"/>
      <c r="G12" s="201"/>
      <c r="H12" s="172"/>
      <c r="I12" s="172"/>
      <c r="J12" s="189"/>
    </row>
    <row r="13" spans="1:10" ht="25.5">
      <c r="A13" s="310" t="s">
        <v>600</v>
      </c>
      <c r="B13" s="165"/>
      <c r="C13" s="191"/>
      <c r="D13" s="191"/>
      <c r="E13" s="191"/>
      <c r="F13" s="191"/>
      <c r="G13" s="201"/>
      <c r="H13" s="172"/>
      <c r="I13" s="172"/>
      <c r="J13" s="189"/>
    </row>
    <row r="14" spans="1:10" ht="26.25" customHeight="1">
      <c r="A14" s="227" t="s">
        <v>642</v>
      </c>
      <c r="B14" s="311" t="s">
        <v>185</v>
      </c>
      <c r="C14" s="312"/>
      <c r="D14" s="312"/>
      <c r="E14" s="312"/>
      <c r="F14" s="312"/>
      <c r="G14" s="189"/>
      <c r="H14" s="189"/>
      <c r="I14" s="189"/>
      <c r="J14" s="189"/>
    </row>
    <row r="15" spans="1:10" ht="26.25" customHeight="1">
      <c r="A15" s="211"/>
      <c r="B15" s="313"/>
      <c r="C15" s="314"/>
      <c r="D15" s="314"/>
      <c r="E15" s="314"/>
      <c r="F15" s="314"/>
      <c r="G15" s="314"/>
      <c r="H15" s="314"/>
      <c r="I15" s="314"/>
      <c r="J15" s="189"/>
    </row>
    <row r="16" spans="1:10" ht="15">
      <c r="A16" s="211"/>
      <c r="B16" s="212"/>
      <c r="C16" s="189"/>
      <c r="D16" s="189"/>
      <c r="E16" s="189"/>
      <c r="F16" s="278"/>
      <c r="G16" s="189"/>
      <c r="H16" s="189"/>
      <c r="I16" s="189"/>
      <c r="J16" s="189"/>
    </row>
    <row r="17" spans="1:6" ht="18.75">
      <c r="A17" s="482" t="s">
        <v>854</v>
      </c>
      <c r="B17" s="483"/>
      <c r="C17" s="483"/>
      <c r="D17" s="483"/>
      <c r="E17" s="483"/>
      <c r="F17" s="484"/>
    </row>
    <row r="18" spans="1:9" ht="25.5">
      <c r="A18" s="159" t="s">
        <v>14</v>
      </c>
      <c r="B18" s="160" t="s">
        <v>15</v>
      </c>
      <c r="C18" s="161" t="s">
        <v>632</v>
      </c>
      <c r="D18" s="161" t="s">
        <v>633</v>
      </c>
      <c r="E18" s="161" t="s">
        <v>634</v>
      </c>
      <c r="F18" s="161" t="s">
        <v>859</v>
      </c>
      <c r="G18" s="206"/>
      <c r="H18" s="189"/>
      <c r="I18" s="189"/>
    </row>
    <row r="19" spans="1:9" ht="15">
      <c r="A19" s="162" t="s">
        <v>635</v>
      </c>
      <c r="B19" s="210"/>
      <c r="C19" s="2"/>
      <c r="D19" s="2"/>
      <c r="E19" s="2"/>
      <c r="F19" s="2"/>
      <c r="G19" s="206"/>
      <c r="H19" s="189"/>
      <c r="I19" s="189"/>
    </row>
    <row r="20" spans="1:9" ht="15.75">
      <c r="A20" s="161" t="s">
        <v>855</v>
      </c>
      <c r="B20" s="315" t="s">
        <v>229</v>
      </c>
      <c r="C20" s="2">
        <v>354800000</v>
      </c>
      <c r="D20" s="7">
        <f>C20*101.5%</f>
        <v>360121999.99999994</v>
      </c>
      <c r="E20" s="7">
        <f>D20*101.5%</f>
        <v>365523829.9999999</v>
      </c>
      <c r="F20" s="7">
        <f aca="true" t="shared" si="0" ref="F20:F25">E20*101%</f>
        <v>369179068.2999999</v>
      </c>
      <c r="G20" s="206"/>
      <c r="H20" s="189"/>
      <c r="I20" s="189"/>
    </row>
    <row r="21" spans="1:9" ht="30">
      <c r="A21" s="161" t="s">
        <v>637</v>
      </c>
      <c r="B21" s="315" t="s">
        <v>252</v>
      </c>
      <c r="C21" s="2">
        <v>29000000</v>
      </c>
      <c r="D21" s="7">
        <f aca="true" t="shared" si="1" ref="D21:E23">C21*101.5%</f>
        <v>29434999.999999996</v>
      </c>
      <c r="E21" s="7">
        <f t="shared" si="1"/>
        <v>29876524.999999993</v>
      </c>
      <c r="F21" s="7">
        <f t="shared" si="0"/>
        <v>30175290.249999993</v>
      </c>
      <c r="G21" s="206"/>
      <c r="H21" s="189"/>
      <c r="I21" s="189"/>
    </row>
    <row r="22" spans="1:9" ht="15.75">
      <c r="A22" s="161" t="s">
        <v>638</v>
      </c>
      <c r="B22" s="315" t="s">
        <v>252</v>
      </c>
      <c r="C22" s="2"/>
      <c r="D22" s="7">
        <f t="shared" si="1"/>
        <v>0</v>
      </c>
      <c r="E22" s="7">
        <f t="shared" si="1"/>
        <v>0</v>
      </c>
      <c r="F22" s="7">
        <f t="shared" si="0"/>
        <v>0</v>
      </c>
      <c r="G22" s="206"/>
      <c r="H22" s="189"/>
      <c r="I22" s="189"/>
    </row>
    <row r="23" spans="1:9" ht="30">
      <c r="A23" s="161" t="s">
        <v>639</v>
      </c>
      <c r="B23" s="315" t="s">
        <v>252</v>
      </c>
      <c r="C23" s="2">
        <v>29000000</v>
      </c>
      <c r="D23" s="7">
        <f t="shared" si="1"/>
        <v>29434999.999999996</v>
      </c>
      <c r="E23" s="7">
        <f t="shared" si="1"/>
        <v>29876524.999999993</v>
      </c>
      <c r="F23" s="7">
        <f t="shared" si="0"/>
        <v>30175290.249999993</v>
      </c>
      <c r="G23" s="206"/>
      <c r="H23" s="189"/>
      <c r="I23" s="189"/>
    </row>
    <row r="24" spans="1:9" ht="15.75">
      <c r="A24" s="161" t="s">
        <v>856</v>
      </c>
      <c r="B24" s="315" t="s">
        <v>229</v>
      </c>
      <c r="C24" s="2"/>
      <c r="D24" s="7"/>
      <c r="E24" s="7"/>
      <c r="F24" s="7">
        <f t="shared" si="0"/>
        <v>0</v>
      </c>
      <c r="G24" s="206"/>
      <c r="H24" s="189"/>
      <c r="I24" s="189"/>
    </row>
    <row r="25" spans="1:9" ht="15.75">
      <c r="A25" s="161" t="s">
        <v>857</v>
      </c>
      <c r="B25" s="220" t="s">
        <v>858</v>
      </c>
      <c r="C25" s="2"/>
      <c r="D25" s="7"/>
      <c r="E25" s="7"/>
      <c r="F25" s="7">
        <f t="shared" si="0"/>
        <v>0</v>
      </c>
      <c r="G25" s="206"/>
      <c r="H25" s="189"/>
      <c r="I25" s="189"/>
    </row>
    <row r="26" spans="1:9" ht="24" customHeight="1">
      <c r="A26" s="227" t="s">
        <v>642</v>
      </c>
      <c r="B26" s="226"/>
      <c r="C26" s="312">
        <f>SUM(C20:C25)</f>
        <v>412800000</v>
      </c>
      <c r="D26" s="319">
        <f>SUM(D20:D25)</f>
        <v>418991999.99999994</v>
      </c>
      <c r="E26" s="319">
        <f>SUM(E20:E25)</f>
        <v>425276879.9999999</v>
      </c>
      <c r="F26" s="319">
        <f>SUM(F20:F25)</f>
        <v>429529648.7999999</v>
      </c>
      <c r="G26" s="206"/>
      <c r="H26" s="189"/>
      <c r="I26" s="189"/>
    </row>
    <row r="30" ht="15">
      <c r="A30" s="316"/>
    </row>
    <row r="31" ht="15">
      <c r="A31" s="317"/>
    </row>
    <row r="32" ht="15">
      <c r="A32" s="317"/>
    </row>
    <row r="33" ht="15">
      <c r="A33" s="318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0.00390625" style="398" customWidth="1"/>
    <col min="2" max="2" width="13.00390625" style="416" customWidth="1"/>
    <col min="3" max="3" width="25.421875" style="416" customWidth="1"/>
    <col min="4" max="16384" width="9.140625" style="398" customWidth="1"/>
  </cols>
  <sheetData>
    <row r="1" spans="1:4" ht="15">
      <c r="A1" s="396" t="s">
        <v>946</v>
      </c>
      <c r="B1" s="449"/>
      <c r="C1" s="449"/>
      <c r="D1" s="397"/>
    </row>
    <row r="2" spans="1:4" ht="15">
      <c r="A2" s="399" t="s">
        <v>942</v>
      </c>
      <c r="B2" s="449"/>
      <c r="C2" s="449"/>
      <c r="D2" s="400" t="s">
        <v>546</v>
      </c>
    </row>
    <row r="4" spans="1:3" s="402" customFormat="1" ht="94.5" customHeight="1">
      <c r="A4" s="401" t="s">
        <v>445</v>
      </c>
      <c r="B4" s="450" t="s">
        <v>3</v>
      </c>
      <c r="C4" s="450" t="s">
        <v>470</v>
      </c>
    </row>
    <row r="5" spans="1:3" ht="24.75" customHeight="1">
      <c r="A5" s="403" t="s">
        <v>357</v>
      </c>
      <c r="B5" s="413">
        <v>7226576</v>
      </c>
      <c r="C5" s="413">
        <v>7226576</v>
      </c>
    </row>
    <row r="6" spans="1:3" s="405" customFormat="1" ht="24.75" customHeight="1">
      <c r="A6" s="404" t="s">
        <v>488</v>
      </c>
      <c r="B6" s="412">
        <v>7226576</v>
      </c>
      <c r="C6" s="412">
        <v>7226576</v>
      </c>
    </row>
    <row r="7" spans="1:3" ht="24.75" customHeight="1">
      <c r="A7" s="403" t="s">
        <v>947</v>
      </c>
      <c r="B7" s="413">
        <v>5000</v>
      </c>
      <c r="C7" s="413">
        <v>0</v>
      </c>
    </row>
    <row r="8" spans="1:3" ht="24.75" customHeight="1">
      <c r="A8" s="403" t="s">
        <v>948</v>
      </c>
      <c r="B8" s="413">
        <v>5000</v>
      </c>
      <c r="C8" s="413">
        <v>0</v>
      </c>
    </row>
    <row r="9" spans="1:3" s="405" customFormat="1" ht="24.75" customHeight="1">
      <c r="A9" s="404" t="s">
        <v>552</v>
      </c>
      <c r="B9" s="412">
        <v>5000</v>
      </c>
      <c r="C9" s="412">
        <v>0</v>
      </c>
    </row>
    <row r="10" spans="1:3" s="405" customFormat="1" ht="24.75" customHeight="1">
      <c r="A10" s="404" t="s">
        <v>547</v>
      </c>
      <c r="B10" s="412">
        <v>7231576</v>
      </c>
      <c r="C10" s="412">
        <v>7226576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7.28125" style="398" customWidth="1"/>
    <col min="2" max="2" width="14.140625" style="405" customWidth="1"/>
    <col min="3" max="3" width="19.28125" style="398" customWidth="1"/>
    <col min="4" max="16384" width="9.140625" style="398" customWidth="1"/>
  </cols>
  <sheetData>
    <row r="1" spans="1:5" ht="15">
      <c r="A1" s="382" t="s">
        <v>949</v>
      </c>
      <c r="B1" s="406"/>
      <c r="C1" s="407"/>
      <c r="D1" s="407"/>
      <c r="E1" s="407"/>
    </row>
    <row r="2" spans="1:5" ht="15">
      <c r="A2" s="385" t="s">
        <v>942</v>
      </c>
      <c r="B2" s="406"/>
      <c r="C2" s="407"/>
      <c r="D2" s="407"/>
      <c r="E2" s="407"/>
    </row>
    <row r="3" spans="1:5" ht="15">
      <c r="A3" s="385"/>
      <c r="B3" s="406"/>
      <c r="C3" s="407"/>
      <c r="D3" s="407"/>
      <c r="E3" s="407"/>
    </row>
    <row r="4" spans="1:3" ht="15">
      <c r="A4" s="385"/>
      <c r="B4" s="407"/>
      <c r="C4" s="408" t="s">
        <v>550</v>
      </c>
    </row>
    <row r="6" spans="1:3" s="411" customFormat="1" ht="94.5" customHeight="1">
      <c r="A6" s="409" t="s">
        <v>445</v>
      </c>
      <c r="B6" s="410" t="s">
        <v>3</v>
      </c>
      <c r="C6" s="409" t="s">
        <v>551</v>
      </c>
    </row>
    <row r="7" spans="1:3" ht="24.75" customHeight="1">
      <c r="A7" s="403" t="s">
        <v>235</v>
      </c>
      <c r="B7" s="412">
        <v>1660000</v>
      </c>
      <c r="C7" s="413">
        <v>1660000</v>
      </c>
    </row>
    <row r="8" spans="1:3" ht="24.75" customHeight="1">
      <c r="A8" s="403" t="s">
        <v>237</v>
      </c>
      <c r="B8" s="412">
        <v>448000</v>
      </c>
      <c r="C8" s="413">
        <v>448000</v>
      </c>
    </row>
    <row r="9" spans="1:3" ht="24.75" customHeight="1">
      <c r="A9" s="403" t="s">
        <v>552</v>
      </c>
      <c r="B9" s="412">
        <v>2108000</v>
      </c>
      <c r="C9" s="413">
        <v>2108000</v>
      </c>
    </row>
    <row r="10" spans="1:3" s="405" customFormat="1" ht="24.75" customHeight="1">
      <c r="A10" s="404" t="s">
        <v>547</v>
      </c>
      <c r="B10" s="412">
        <v>2108000</v>
      </c>
      <c r="C10" s="412">
        <v>2108000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6.421875" style="416" customWidth="1"/>
    <col min="2" max="2" width="17.7109375" style="416" customWidth="1"/>
    <col min="3" max="3" width="15.28125" style="416" customWidth="1"/>
    <col min="4" max="4" width="13.7109375" style="416" customWidth="1"/>
    <col min="5" max="16384" width="9.140625" style="398" customWidth="1"/>
  </cols>
  <sheetData>
    <row r="1" spans="1:3" ht="15">
      <c r="A1" s="382" t="s">
        <v>950</v>
      </c>
      <c r="B1" s="414"/>
      <c r="C1" s="415"/>
    </row>
    <row r="2" spans="1:3" ht="15">
      <c r="A2" s="385" t="s">
        <v>951</v>
      </c>
      <c r="B2" s="414"/>
      <c r="C2" s="415"/>
    </row>
    <row r="3" ht="12.75">
      <c r="D3" s="416" t="s">
        <v>952</v>
      </c>
    </row>
    <row r="4" spans="1:4" s="418" customFormat="1" ht="94.5" customHeight="1">
      <c r="A4" s="417" t="s">
        <v>445</v>
      </c>
      <c r="B4" s="417" t="s">
        <v>3</v>
      </c>
      <c r="C4" s="417" t="s">
        <v>473</v>
      </c>
      <c r="D4" s="417" t="s">
        <v>474</v>
      </c>
    </row>
    <row r="5" spans="1:4" ht="19.5" customHeight="1">
      <c r="A5" s="413" t="s">
        <v>491</v>
      </c>
      <c r="B5" s="413">
        <v>81323863</v>
      </c>
      <c r="C5" s="413">
        <v>0</v>
      </c>
      <c r="D5" s="413">
        <v>81323863</v>
      </c>
    </row>
    <row r="6" spans="1:4" s="405" customFormat="1" ht="19.5" customHeight="1">
      <c r="A6" s="412" t="s">
        <v>492</v>
      </c>
      <c r="B6" s="412">
        <v>81323863</v>
      </c>
      <c r="C6" s="412">
        <v>0</v>
      </c>
      <c r="D6" s="412">
        <v>81323863</v>
      </c>
    </row>
    <row r="7" spans="1:4" ht="19.5" customHeight="1">
      <c r="A7" s="413" t="s">
        <v>279</v>
      </c>
      <c r="B7" s="413">
        <v>1661462</v>
      </c>
      <c r="C7" s="413">
        <v>1661462</v>
      </c>
      <c r="D7" s="413">
        <v>0</v>
      </c>
    </row>
    <row r="8" spans="1:4" ht="19.5" customHeight="1">
      <c r="A8" s="413" t="s">
        <v>548</v>
      </c>
      <c r="B8" s="413">
        <v>82985325</v>
      </c>
      <c r="C8" s="413">
        <v>1661462</v>
      </c>
      <c r="D8" s="413">
        <v>81323863</v>
      </c>
    </row>
    <row r="9" spans="1:4" s="405" customFormat="1" ht="19.5" customHeight="1">
      <c r="A9" s="412" t="s">
        <v>549</v>
      </c>
      <c r="B9" s="412">
        <v>82985325</v>
      </c>
      <c r="C9" s="412">
        <v>1661462</v>
      </c>
      <c r="D9" s="412">
        <v>81323863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4.8515625" style="398" customWidth="1"/>
    <col min="2" max="2" width="14.57421875" style="416" customWidth="1"/>
    <col min="3" max="4" width="25.7109375" style="416" customWidth="1"/>
    <col min="5" max="16384" width="9.140625" style="398" customWidth="1"/>
  </cols>
  <sheetData>
    <row r="1" spans="1:4" ht="15">
      <c r="A1" s="396" t="s">
        <v>946</v>
      </c>
      <c r="B1" s="449"/>
      <c r="C1" s="449"/>
      <c r="D1" s="449"/>
    </row>
    <row r="2" spans="1:4" ht="15">
      <c r="A2" s="399" t="s">
        <v>953</v>
      </c>
      <c r="B2" s="449"/>
      <c r="C2" s="449"/>
      <c r="D2" s="451" t="s">
        <v>553</v>
      </c>
    </row>
    <row r="4" spans="1:4" s="411" customFormat="1" ht="94.5" customHeight="1">
      <c r="A4" s="409" t="s">
        <v>445</v>
      </c>
      <c r="B4" s="419" t="s">
        <v>3</v>
      </c>
      <c r="C4" s="419" t="s">
        <v>470</v>
      </c>
      <c r="D4" s="419" t="s">
        <v>474</v>
      </c>
    </row>
    <row r="5" spans="1:4" ht="24.75" customHeight="1">
      <c r="A5" s="403" t="s">
        <v>491</v>
      </c>
      <c r="B5" s="413">
        <v>1656624</v>
      </c>
      <c r="C5" s="413">
        <v>1656624</v>
      </c>
      <c r="D5" s="413">
        <v>0</v>
      </c>
    </row>
    <row r="6" spans="1:4" s="405" customFormat="1" ht="24.75" customHeight="1">
      <c r="A6" s="404" t="s">
        <v>492</v>
      </c>
      <c r="B6" s="412">
        <v>1656624</v>
      </c>
      <c r="C6" s="412">
        <v>1656624</v>
      </c>
      <c r="D6" s="412">
        <v>0</v>
      </c>
    </row>
    <row r="7" spans="1:4" ht="24.75" customHeight="1">
      <c r="A7" s="403" t="s">
        <v>283</v>
      </c>
      <c r="B7" s="413">
        <v>44471800</v>
      </c>
      <c r="C7" s="413">
        <v>0</v>
      </c>
      <c r="D7" s="413">
        <v>44471800</v>
      </c>
    </row>
    <row r="8" spans="1:4" s="405" customFormat="1" ht="24.75" customHeight="1">
      <c r="A8" s="404" t="s">
        <v>548</v>
      </c>
      <c r="B8" s="412">
        <v>46128424</v>
      </c>
      <c r="C8" s="412">
        <v>1656624</v>
      </c>
      <c r="D8" s="412">
        <v>44471800</v>
      </c>
    </row>
    <row r="9" spans="1:4" s="405" customFormat="1" ht="24.75" customHeight="1">
      <c r="A9" s="404" t="s">
        <v>549</v>
      </c>
      <c r="B9" s="412">
        <v>46128424</v>
      </c>
      <c r="C9" s="412">
        <v>1656624</v>
      </c>
      <c r="D9" s="412">
        <v>44471800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0.140625" style="398" customWidth="1"/>
    <col min="2" max="2" width="20.00390625" style="405" customWidth="1"/>
    <col min="3" max="3" width="24.00390625" style="398" customWidth="1"/>
    <col min="4" max="16384" width="9.140625" style="398" customWidth="1"/>
  </cols>
  <sheetData>
    <row r="1" spans="1:5" ht="15">
      <c r="A1" s="382" t="s">
        <v>949</v>
      </c>
      <c r="B1" s="406"/>
      <c r="C1" s="407"/>
      <c r="D1" s="407"/>
      <c r="E1" s="407"/>
    </row>
    <row r="2" spans="1:5" ht="15">
      <c r="A2" s="385" t="s">
        <v>954</v>
      </c>
      <c r="B2" s="406"/>
      <c r="C2" s="407"/>
      <c r="D2" s="407"/>
      <c r="E2" s="407"/>
    </row>
    <row r="3" spans="1:5" ht="15">
      <c r="A3" s="385"/>
      <c r="B3" s="406"/>
      <c r="C3" s="407"/>
      <c r="D3" s="407"/>
      <c r="E3" s="407"/>
    </row>
    <row r="4" spans="1:3" ht="15">
      <c r="A4" s="385"/>
      <c r="B4" s="407"/>
      <c r="C4" s="408" t="s">
        <v>569</v>
      </c>
    </row>
    <row r="6" spans="1:3" s="421" customFormat="1" ht="94.5" customHeight="1">
      <c r="A6" s="419" t="s">
        <v>445</v>
      </c>
      <c r="B6" s="420" t="s">
        <v>3</v>
      </c>
      <c r="C6" s="419" t="s">
        <v>474</v>
      </c>
    </row>
    <row r="7" spans="1:3" ht="24.75" customHeight="1">
      <c r="A7" s="403" t="s">
        <v>491</v>
      </c>
      <c r="B7" s="412">
        <v>309900</v>
      </c>
      <c r="C7" s="413">
        <v>309900</v>
      </c>
    </row>
    <row r="8" spans="1:3" ht="24.75" customHeight="1">
      <c r="A8" s="403" t="s">
        <v>492</v>
      </c>
      <c r="B8" s="412">
        <v>309900</v>
      </c>
      <c r="C8" s="413">
        <v>309900</v>
      </c>
    </row>
    <row r="9" spans="1:3" ht="24.75" customHeight="1">
      <c r="A9" s="403" t="s">
        <v>283</v>
      </c>
      <c r="B9" s="412">
        <v>48822100</v>
      </c>
      <c r="C9" s="413">
        <v>48822100</v>
      </c>
    </row>
    <row r="10" spans="1:3" ht="24.75" customHeight="1">
      <c r="A10" s="403" t="s">
        <v>548</v>
      </c>
      <c r="B10" s="412">
        <v>49132000</v>
      </c>
      <c r="C10" s="413">
        <v>49132000</v>
      </c>
    </row>
    <row r="11" spans="1:3" s="405" customFormat="1" ht="24.75" customHeight="1">
      <c r="A11" s="404" t="s">
        <v>549</v>
      </c>
      <c r="B11" s="412">
        <v>49132000</v>
      </c>
      <c r="C11" s="412">
        <v>49132000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1"/>
  <sheetViews>
    <sheetView tabSelected="1" zoomScalePageLayoutView="0" workbookViewId="0" topLeftCell="A46">
      <selection activeCell="E74" sqref="E74"/>
    </sheetView>
  </sheetViews>
  <sheetFormatPr defaultColWidth="9.140625" defaultRowHeight="15"/>
  <cols>
    <col min="1" max="1" width="105.140625" style="8" customWidth="1"/>
    <col min="2" max="2" width="9.140625" style="8" customWidth="1"/>
    <col min="3" max="3" width="17.140625" style="16" customWidth="1"/>
    <col min="4" max="4" width="20.140625" style="8" customWidth="1"/>
    <col min="5" max="6" width="18.28125" style="18" customWidth="1"/>
    <col min="7" max="7" width="17.140625" style="8" customWidth="1"/>
    <col min="8" max="8" width="18.8515625" style="8" customWidth="1"/>
    <col min="9" max="9" width="18.28125" style="44" customWidth="1"/>
    <col min="10" max="10" width="18.28125" style="18" customWidth="1"/>
    <col min="11" max="16384" width="9.140625" style="8" customWidth="1"/>
  </cols>
  <sheetData>
    <row r="1" spans="1:11" ht="21" customHeight="1">
      <c r="A1" s="454" t="s">
        <v>860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0" ht="18.75" customHeight="1">
      <c r="A2" s="453" t="s">
        <v>409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ht="18">
      <c r="A3" s="17"/>
      <c r="J3" s="111" t="s">
        <v>557</v>
      </c>
    </row>
    <row r="4" ht="15">
      <c r="A4" s="10"/>
    </row>
    <row r="5" spans="1:10" ht="52.5">
      <c r="A5" s="45" t="s">
        <v>14</v>
      </c>
      <c r="B5" s="46" t="s">
        <v>15</v>
      </c>
      <c r="C5" s="47" t="s">
        <v>463</v>
      </c>
      <c r="D5" s="48" t="s">
        <v>464</v>
      </c>
      <c r="E5" s="49" t="s">
        <v>493</v>
      </c>
      <c r="F5" s="49" t="s">
        <v>955</v>
      </c>
      <c r="G5" s="48" t="s">
        <v>463</v>
      </c>
      <c r="H5" s="48" t="s">
        <v>466</v>
      </c>
      <c r="I5" s="50" t="s">
        <v>494</v>
      </c>
      <c r="J5" s="49" t="s">
        <v>495</v>
      </c>
    </row>
    <row r="6" spans="1:10" ht="15">
      <c r="A6" s="51" t="s">
        <v>16</v>
      </c>
      <c r="B6" s="52" t="s">
        <v>17</v>
      </c>
      <c r="C6" s="12">
        <v>12473000</v>
      </c>
      <c r="D6" s="53"/>
      <c r="E6" s="25">
        <f>SUM(C6:D6)</f>
        <v>12473000</v>
      </c>
      <c r="F6" s="25">
        <v>28261000</v>
      </c>
      <c r="G6" s="53">
        <v>31316000</v>
      </c>
      <c r="H6" s="53">
        <v>4500000</v>
      </c>
      <c r="I6" s="25">
        <f>SUM(G6:H6)</f>
        <v>35816000</v>
      </c>
      <c r="J6" s="25">
        <f>E6+F6+I6</f>
        <v>76550000</v>
      </c>
    </row>
    <row r="7" spans="1:10" ht="15">
      <c r="A7" s="51" t="s">
        <v>18</v>
      </c>
      <c r="B7" s="54" t="s">
        <v>19</v>
      </c>
      <c r="C7" s="12"/>
      <c r="D7" s="53"/>
      <c r="E7" s="25">
        <f aca="true" t="shared" si="0" ref="E7:E19">SUM(C7:D7)</f>
        <v>0</v>
      </c>
      <c r="F7" s="25"/>
      <c r="G7" s="53"/>
      <c r="H7" s="53"/>
      <c r="I7" s="25">
        <f aca="true" t="shared" si="1" ref="I7:I19">SUM(G7:H7)</f>
        <v>0</v>
      </c>
      <c r="J7" s="25">
        <f>E7+F7+I7</f>
        <v>0</v>
      </c>
    </row>
    <row r="8" spans="1:10" ht="15">
      <c r="A8" s="51" t="s">
        <v>20</v>
      </c>
      <c r="B8" s="54" t="s">
        <v>21</v>
      </c>
      <c r="C8" s="12">
        <v>210000</v>
      </c>
      <c r="D8" s="53"/>
      <c r="E8" s="25">
        <f t="shared" si="0"/>
        <v>210000</v>
      </c>
      <c r="F8" s="25"/>
      <c r="G8" s="53">
        <v>250000</v>
      </c>
      <c r="H8" s="53"/>
      <c r="I8" s="25">
        <f t="shared" si="1"/>
        <v>250000</v>
      </c>
      <c r="J8" s="25">
        <f>E8+F8+I8</f>
        <v>460000</v>
      </c>
    </row>
    <row r="9" spans="1:10" ht="15">
      <c r="A9" s="22" t="s">
        <v>22</v>
      </c>
      <c r="B9" s="54" t="s">
        <v>23</v>
      </c>
      <c r="C9" s="12"/>
      <c r="D9" s="53"/>
      <c r="E9" s="25">
        <f t="shared" si="0"/>
        <v>0</v>
      </c>
      <c r="F9" s="25"/>
      <c r="G9" s="53"/>
      <c r="H9" s="53"/>
      <c r="I9" s="25">
        <f t="shared" si="1"/>
        <v>0</v>
      </c>
      <c r="J9" s="25"/>
    </row>
    <row r="10" spans="1:10" ht="15">
      <c r="A10" s="22" t="s">
        <v>24</v>
      </c>
      <c r="B10" s="54" t="s">
        <v>25</v>
      </c>
      <c r="C10" s="12"/>
      <c r="D10" s="53"/>
      <c r="E10" s="25">
        <f t="shared" si="0"/>
        <v>0</v>
      </c>
      <c r="F10" s="25"/>
      <c r="G10" s="53"/>
      <c r="H10" s="53"/>
      <c r="I10" s="25">
        <f t="shared" si="1"/>
        <v>0</v>
      </c>
      <c r="J10" s="25"/>
    </row>
    <row r="11" spans="1:10" ht="15">
      <c r="A11" s="22" t="s">
        <v>26</v>
      </c>
      <c r="B11" s="54" t="s">
        <v>27</v>
      </c>
      <c r="C11" s="12"/>
      <c r="D11" s="53"/>
      <c r="E11" s="25">
        <f t="shared" si="0"/>
        <v>0</v>
      </c>
      <c r="F11" s="25"/>
      <c r="G11" s="53"/>
      <c r="H11" s="53"/>
      <c r="I11" s="25">
        <f t="shared" si="1"/>
        <v>0</v>
      </c>
      <c r="J11" s="25"/>
    </row>
    <row r="12" spans="1:10" ht="15">
      <c r="A12" s="22" t="s">
        <v>28</v>
      </c>
      <c r="B12" s="54" t="s">
        <v>29</v>
      </c>
      <c r="C12" s="12">
        <v>1532000</v>
      </c>
      <c r="D12" s="12"/>
      <c r="E12" s="25">
        <f t="shared" si="0"/>
        <v>1532000</v>
      </c>
      <c r="F12" s="25">
        <v>1680000</v>
      </c>
      <c r="G12" s="53">
        <v>2057000</v>
      </c>
      <c r="H12" s="53"/>
      <c r="I12" s="25">
        <f t="shared" si="1"/>
        <v>2057000</v>
      </c>
      <c r="J12" s="25">
        <f>E12+F12+I12</f>
        <v>5269000</v>
      </c>
    </row>
    <row r="13" spans="1:10" ht="15">
      <c r="A13" s="22" t="s">
        <v>30</v>
      </c>
      <c r="B13" s="54" t="s">
        <v>31</v>
      </c>
      <c r="C13" s="12"/>
      <c r="D13" s="53"/>
      <c r="E13" s="25">
        <f t="shared" si="0"/>
        <v>0</v>
      </c>
      <c r="F13" s="25"/>
      <c r="G13" s="53"/>
      <c r="H13" s="53"/>
      <c r="I13" s="25">
        <f t="shared" si="1"/>
        <v>0</v>
      </c>
      <c r="J13" s="25"/>
    </row>
    <row r="14" spans="1:10" ht="15">
      <c r="A14" s="26" t="s">
        <v>32</v>
      </c>
      <c r="B14" s="54" t="s">
        <v>33</v>
      </c>
      <c r="C14" s="12"/>
      <c r="D14" s="53"/>
      <c r="E14" s="25">
        <f t="shared" si="0"/>
        <v>0</v>
      </c>
      <c r="F14" s="25">
        <v>150000</v>
      </c>
      <c r="G14" s="53">
        <v>350000</v>
      </c>
      <c r="H14" s="53"/>
      <c r="I14" s="25">
        <f t="shared" si="1"/>
        <v>350000</v>
      </c>
      <c r="J14" s="25">
        <f>E14+F14+I14</f>
        <v>500000</v>
      </c>
    </row>
    <row r="15" spans="1:10" ht="15">
      <c r="A15" s="26" t="s">
        <v>34</v>
      </c>
      <c r="B15" s="54" t="s">
        <v>35</v>
      </c>
      <c r="C15" s="12"/>
      <c r="D15" s="12"/>
      <c r="E15" s="25">
        <f t="shared" si="0"/>
        <v>0</v>
      </c>
      <c r="F15" s="25"/>
      <c r="G15" s="53"/>
      <c r="H15" s="53"/>
      <c r="I15" s="25">
        <f t="shared" si="1"/>
        <v>0</v>
      </c>
      <c r="J15" s="25">
        <f>E15+F15+I15</f>
        <v>0</v>
      </c>
    </row>
    <row r="16" spans="1:10" ht="15">
      <c r="A16" s="26" t="s">
        <v>36</v>
      </c>
      <c r="B16" s="54" t="s">
        <v>37</v>
      </c>
      <c r="C16" s="12"/>
      <c r="D16" s="53"/>
      <c r="E16" s="25">
        <f t="shared" si="0"/>
        <v>0</v>
      </c>
      <c r="F16" s="25"/>
      <c r="G16" s="53"/>
      <c r="H16" s="53"/>
      <c r="I16" s="25">
        <f t="shared" si="1"/>
        <v>0</v>
      </c>
      <c r="J16" s="25"/>
    </row>
    <row r="17" spans="1:10" ht="15">
      <c r="A17" s="26" t="s">
        <v>38</v>
      </c>
      <c r="B17" s="54" t="s">
        <v>39</v>
      </c>
      <c r="C17" s="12"/>
      <c r="D17" s="53"/>
      <c r="E17" s="25">
        <f t="shared" si="0"/>
        <v>0</v>
      </c>
      <c r="F17" s="25"/>
      <c r="G17" s="53"/>
      <c r="H17" s="53"/>
      <c r="I17" s="25">
        <f t="shared" si="1"/>
        <v>0</v>
      </c>
      <c r="J17" s="25"/>
    </row>
    <row r="18" spans="1:10" ht="15">
      <c r="A18" s="26" t="s">
        <v>321</v>
      </c>
      <c r="B18" s="54" t="s">
        <v>40</v>
      </c>
      <c r="C18" s="12">
        <v>144000</v>
      </c>
      <c r="D18" s="53"/>
      <c r="E18" s="25">
        <f t="shared" si="0"/>
        <v>144000</v>
      </c>
      <c r="F18" s="25">
        <v>156000</v>
      </c>
      <c r="G18" s="53"/>
      <c r="H18" s="53"/>
      <c r="I18" s="25">
        <f t="shared" si="1"/>
        <v>0</v>
      </c>
      <c r="J18" s="25">
        <f aca="true" t="shared" si="2" ref="J18:J27">E18+F18+I18</f>
        <v>300000</v>
      </c>
    </row>
    <row r="19" spans="1:10" ht="15">
      <c r="A19" s="20" t="s">
        <v>300</v>
      </c>
      <c r="B19" s="55" t="s">
        <v>41</v>
      </c>
      <c r="C19" s="12">
        <f>SUM(C6:C18)</f>
        <v>14359000</v>
      </c>
      <c r="D19" s="12">
        <f>SUM(D6:D18)</f>
        <v>0</v>
      </c>
      <c r="E19" s="25">
        <f t="shared" si="0"/>
        <v>14359000</v>
      </c>
      <c r="F19" s="25">
        <f>SUM(F6:F18)</f>
        <v>30247000</v>
      </c>
      <c r="G19" s="53">
        <f>SUM(G6:G18)</f>
        <v>33973000</v>
      </c>
      <c r="H19" s="53">
        <f>SUM(H6:H18)</f>
        <v>4500000</v>
      </c>
      <c r="I19" s="25">
        <f t="shared" si="1"/>
        <v>38473000</v>
      </c>
      <c r="J19" s="25">
        <f t="shared" si="2"/>
        <v>83079000</v>
      </c>
    </row>
    <row r="20" spans="1:10" ht="15">
      <c r="A20" s="26" t="s">
        <v>42</v>
      </c>
      <c r="B20" s="54" t="s">
        <v>43</v>
      </c>
      <c r="C20" s="12">
        <v>9538000</v>
      </c>
      <c r="D20" s="12"/>
      <c r="E20" s="9">
        <v>7600</v>
      </c>
      <c r="F20" s="25"/>
      <c r="G20" s="53"/>
      <c r="H20" s="53"/>
      <c r="I20" s="25"/>
      <c r="J20" s="25">
        <f t="shared" si="2"/>
        <v>7600</v>
      </c>
    </row>
    <row r="21" spans="1:10" ht="15">
      <c r="A21" s="26" t="s">
        <v>44</v>
      </c>
      <c r="B21" s="54" t="s">
        <v>45</v>
      </c>
      <c r="C21" s="12">
        <v>774000</v>
      </c>
      <c r="D21" s="53"/>
      <c r="E21" s="9">
        <f>C21+D21</f>
        <v>774000</v>
      </c>
      <c r="F21" s="25">
        <v>366000</v>
      </c>
      <c r="G21" s="53"/>
      <c r="H21" s="53"/>
      <c r="I21" s="25"/>
      <c r="J21" s="25">
        <f t="shared" si="2"/>
        <v>1140000</v>
      </c>
    </row>
    <row r="22" spans="1:10" ht="15">
      <c r="A22" s="23" t="s">
        <v>46</v>
      </c>
      <c r="B22" s="54" t="s">
        <v>47</v>
      </c>
      <c r="C22" s="12">
        <v>1900000</v>
      </c>
      <c r="D22" s="53"/>
      <c r="E22" s="9">
        <f>C22+D22</f>
        <v>1900000</v>
      </c>
      <c r="F22" s="25"/>
      <c r="G22" s="53">
        <v>250000</v>
      </c>
      <c r="H22" s="53"/>
      <c r="I22" s="25">
        <v>250000</v>
      </c>
      <c r="J22" s="25">
        <f t="shared" si="2"/>
        <v>2150000</v>
      </c>
    </row>
    <row r="23" spans="1:10" ht="15">
      <c r="A23" s="27" t="s">
        <v>301</v>
      </c>
      <c r="B23" s="55" t="s">
        <v>48</v>
      </c>
      <c r="C23" s="12">
        <f>SUM(C20:C22)</f>
        <v>12212000</v>
      </c>
      <c r="D23" s="12">
        <f>SUM(D20:D22)</f>
        <v>0</v>
      </c>
      <c r="E23" s="9">
        <f>C23+D23</f>
        <v>12212000</v>
      </c>
      <c r="F23" s="25">
        <f>SUM(F20:F22)</f>
        <v>366000</v>
      </c>
      <c r="G23" s="53">
        <f>SUM(G20:G22)</f>
        <v>250000</v>
      </c>
      <c r="H23" s="53"/>
      <c r="I23" s="25">
        <v>250000</v>
      </c>
      <c r="J23" s="25">
        <f t="shared" si="2"/>
        <v>12828000</v>
      </c>
    </row>
    <row r="24" spans="1:10" s="44" customFormat="1" ht="15">
      <c r="A24" s="56" t="s">
        <v>351</v>
      </c>
      <c r="B24" s="57" t="s">
        <v>49</v>
      </c>
      <c r="C24" s="9">
        <f>C19+C23</f>
        <v>26571000</v>
      </c>
      <c r="D24" s="9">
        <f>D19+D23</f>
        <v>0</v>
      </c>
      <c r="E24" s="9">
        <f>E19+E23</f>
        <v>26571000</v>
      </c>
      <c r="F24" s="25">
        <f>F19+F23</f>
        <v>30613000</v>
      </c>
      <c r="G24" s="58">
        <f>G19+G23</f>
        <v>34223000</v>
      </c>
      <c r="H24" s="58">
        <f>SUM(H19)</f>
        <v>4500000</v>
      </c>
      <c r="I24" s="9">
        <f>SUM(G24:H24)</f>
        <v>38723000</v>
      </c>
      <c r="J24" s="25">
        <f t="shared" si="2"/>
        <v>95907000</v>
      </c>
    </row>
    <row r="25" spans="1:10" ht="15">
      <c r="A25" s="29" t="s">
        <v>322</v>
      </c>
      <c r="B25" s="57" t="s">
        <v>50</v>
      </c>
      <c r="C25" s="12">
        <v>6621000</v>
      </c>
      <c r="D25" s="53"/>
      <c r="E25" s="25">
        <f>SUM(C25:D25)</f>
        <v>6621000</v>
      </c>
      <c r="F25" s="25">
        <v>6861000</v>
      </c>
      <c r="G25" s="58">
        <v>7967000</v>
      </c>
      <c r="H25" s="58">
        <v>990000</v>
      </c>
      <c r="I25" s="25">
        <f>SUM(G25:H25)</f>
        <v>8957000</v>
      </c>
      <c r="J25" s="25">
        <f t="shared" si="2"/>
        <v>22439000</v>
      </c>
    </row>
    <row r="26" spans="1:10" ht="15">
      <c r="A26" s="26" t="s">
        <v>51</v>
      </c>
      <c r="B26" s="54" t="s">
        <v>52</v>
      </c>
      <c r="C26" s="12">
        <v>229000</v>
      </c>
      <c r="D26" s="53"/>
      <c r="E26" s="25">
        <f>SUM(C26:D26)</f>
        <v>229000</v>
      </c>
      <c r="F26" s="25">
        <v>560000</v>
      </c>
      <c r="G26" s="12">
        <v>200000</v>
      </c>
      <c r="H26" s="12"/>
      <c r="I26" s="25">
        <f>SUM(G26:H26)</f>
        <v>200000</v>
      </c>
      <c r="J26" s="25">
        <f t="shared" si="2"/>
        <v>989000</v>
      </c>
    </row>
    <row r="27" spans="1:10" ht="15">
      <c r="A27" s="26" t="s">
        <v>53</v>
      </c>
      <c r="B27" s="54" t="s">
        <v>54</v>
      </c>
      <c r="C27" s="12">
        <v>3312000</v>
      </c>
      <c r="D27" s="53"/>
      <c r="E27" s="25">
        <f>SUM(C27:D27)</f>
        <v>3312000</v>
      </c>
      <c r="F27" s="25">
        <v>1315000</v>
      </c>
      <c r="G27" s="12">
        <v>750000</v>
      </c>
      <c r="H27" s="12"/>
      <c r="I27" s="25">
        <f>SUM(G27:H27)</f>
        <v>750000</v>
      </c>
      <c r="J27" s="25">
        <f t="shared" si="2"/>
        <v>5377000</v>
      </c>
    </row>
    <row r="28" spans="1:10" ht="15">
      <c r="A28" s="26" t="s">
        <v>55</v>
      </c>
      <c r="B28" s="54" t="s">
        <v>56</v>
      </c>
      <c r="C28" s="12"/>
      <c r="D28" s="53"/>
      <c r="E28" s="25">
        <f aca="true" t="shared" si="3" ref="E28:E58">SUM(C28:D28)</f>
        <v>0</v>
      </c>
      <c r="F28" s="25"/>
      <c r="G28" s="12"/>
      <c r="H28" s="12"/>
      <c r="I28" s="25"/>
      <c r="J28" s="25"/>
    </row>
    <row r="29" spans="1:10" ht="15">
      <c r="A29" s="27" t="s">
        <v>302</v>
      </c>
      <c r="B29" s="55" t="s">
        <v>57</v>
      </c>
      <c r="C29" s="12">
        <f>SUM(C26:C28)</f>
        <v>3541000</v>
      </c>
      <c r="D29" s="12"/>
      <c r="E29" s="25">
        <f>SUM(E26:E28)</f>
        <v>3541000</v>
      </c>
      <c r="F29" s="25">
        <f>SUM(F26:F28)</f>
        <v>1875000</v>
      </c>
      <c r="G29" s="12">
        <f>SUM(G26:G28)</f>
        <v>950000</v>
      </c>
      <c r="H29" s="12"/>
      <c r="I29" s="25">
        <f>SUM(G29:H29)</f>
        <v>950000</v>
      </c>
      <c r="J29" s="25">
        <f aca="true" t="shared" si="4" ref="J29:J35">E29+F29+I29</f>
        <v>6366000</v>
      </c>
    </row>
    <row r="30" spans="1:10" ht="15">
      <c r="A30" s="26" t="s">
        <v>58</v>
      </c>
      <c r="B30" s="54" t="s">
        <v>59</v>
      </c>
      <c r="C30" s="12">
        <v>308000</v>
      </c>
      <c r="D30" s="53"/>
      <c r="E30" s="25">
        <f t="shared" si="3"/>
        <v>308000</v>
      </c>
      <c r="F30" s="25">
        <v>15000</v>
      </c>
      <c r="G30" s="12">
        <v>350000</v>
      </c>
      <c r="H30" s="12"/>
      <c r="I30" s="25">
        <f>SUM(G30:H30)</f>
        <v>350000</v>
      </c>
      <c r="J30" s="25">
        <f t="shared" si="4"/>
        <v>673000</v>
      </c>
    </row>
    <row r="31" spans="1:10" ht="15">
      <c r="A31" s="26" t="s">
        <v>60</v>
      </c>
      <c r="B31" s="54" t="s">
        <v>61</v>
      </c>
      <c r="C31" s="12">
        <v>700000</v>
      </c>
      <c r="D31" s="53"/>
      <c r="E31" s="25">
        <f t="shared" si="3"/>
        <v>700000</v>
      </c>
      <c r="F31" s="25">
        <v>180000</v>
      </c>
      <c r="G31" s="12"/>
      <c r="H31" s="12"/>
      <c r="I31" s="25">
        <f>SUM(G31:H31)</f>
        <v>0</v>
      </c>
      <c r="J31" s="25">
        <f t="shared" si="4"/>
        <v>880000</v>
      </c>
    </row>
    <row r="32" spans="1:10" ht="15" customHeight="1">
      <c r="A32" s="27" t="s">
        <v>352</v>
      </c>
      <c r="B32" s="55" t="s">
        <v>62</v>
      </c>
      <c r="C32" s="12">
        <f>SUM(C30:C31)</f>
        <v>1008000</v>
      </c>
      <c r="D32" s="12"/>
      <c r="E32" s="25">
        <f t="shared" si="3"/>
        <v>1008000</v>
      </c>
      <c r="F32" s="25">
        <f>SUM(F30:F31)</f>
        <v>195000</v>
      </c>
      <c r="G32" s="12">
        <f>SUM(G30:G31)</f>
        <v>350000</v>
      </c>
      <c r="H32" s="12"/>
      <c r="I32" s="25">
        <f>SUM(G32:H32)</f>
        <v>350000</v>
      </c>
      <c r="J32" s="25">
        <f t="shared" si="4"/>
        <v>1553000</v>
      </c>
    </row>
    <row r="33" spans="1:10" ht="15">
      <c r="A33" s="26" t="s">
        <v>63</v>
      </c>
      <c r="B33" s="54" t="s">
        <v>64</v>
      </c>
      <c r="C33" s="12">
        <v>6458000</v>
      </c>
      <c r="D33" s="53"/>
      <c r="E33" s="25">
        <f t="shared" si="3"/>
        <v>6458000</v>
      </c>
      <c r="F33" s="25">
        <v>2036000</v>
      </c>
      <c r="G33" s="12"/>
      <c r="H33" s="12"/>
      <c r="I33" s="25"/>
      <c r="J33" s="25">
        <f t="shared" si="4"/>
        <v>8494000</v>
      </c>
    </row>
    <row r="34" spans="1:10" ht="15">
      <c r="A34" s="26" t="s">
        <v>65</v>
      </c>
      <c r="B34" s="54" t="s">
        <v>66</v>
      </c>
      <c r="C34" s="12">
        <v>17237000</v>
      </c>
      <c r="D34" s="53"/>
      <c r="E34" s="25">
        <f t="shared" si="3"/>
        <v>17237000</v>
      </c>
      <c r="F34" s="25">
        <v>5972000</v>
      </c>
      <c r="G34" s="12"/>
      <c r="H34" s="12"/>
      <c r="I34" s="25"/>
      <c r="J34" s="25">
        <f t="shared" si="4"/>
        <v>23209000</v>
      </c>
    </row>
    <row r="35" spans="1:10" ht="15">
      <c r="A35" s="26" t="s">
        <v>323</v>
      </c>
      <c r="B35" s="54" t="s">
        <v>67</v>
      </c>
      <c r="C35" s="12">
        <v>3800000</v>
      </c>
      <c r="D35" s="53"/>
      <c r="E35" s="25">
        <f t="shared" si="3"/>
        <v>3800000</v>
      </c>
      <c r="F35" s="25"/>
      <c r="G35" s="12"/>
      <c r="H35" s="12"/>
      <c r="I35" s="25"/>
      <c r="J35" s="25">
        <f t="shared" si="4"/>
        <v>3800000</v>
      </c>
    </row>
    <row r="36" spans="1:10" ht="15">
      <c r="A36" s="26" t="s">
        <v>68</v>
      </c>
      <c r="B36" s="54" t="s">
        <v>69</v>
      </c>
      <c r="C36" s="12">
        <v>13000000</v>
      </c>
      <c r="D36" s="53"/>
      <c r="E36" s="25">
        <f t="shared" si="3"/>
        <v>13000000</v>
      </c>
      <c r="F36" s="25">
        <v>400000</v>
      </c>
      <c r="G36" s="12">
        <v>700000</v>
      </c>
      <c r="H36" s="12"/>
      <c r="I36" s="25">
        <f>SUM(G36:H36)</f>
        <v>700000</v>
      </c>
      <c r="J36" s="25">
        <f>E36+F36+I36</f>
        <v>14100000</v>
      </c>
    </row>
    <row r="37" spans="1:10" ht="15">
      <c r="A37" s="59" t="s">
        <v>324</v>
      </c>
      <c r="B37" s="54" t="s">
        <v>70</v>
      </c>
      <c r="C37" s="12"/>
      <c r="D37" s="53"/>
      <c r="E37" s="25">
        <f t="shared" si="3"/>
        <v>0</v>
      </c>
      <c r="F37" s="25"/>
      <c r="G37" s="12"/>
      <c r="H37" s="12"/>
      <c r="I37" s="25"/>
      <c r="J37" s="25"/>
    </row>
    <row r="38" spans="1:10" ht="15">
      <c r="A38" s="23" t="s">
        <v>71</v>
      </c>
      <c r="B38" s="54" t="s">
        <v>72</v>
      </c>
      <c r="C38" s="12">
        <v>7510000</v>
      </c>
      <c r="D38" s="53"/>
      <c r="E38" s="25">
        <f t="shared" si="3"/>
        <v>7510000</v>
      </c>
      <c r="F38" s="25"/>
      <c r="G38" s="12">
        <v>1600000</v>
      </c>
      <c r="H38" s="12"/>
      <c r="I38" s="25">
        <f>SUM(G38:H38)</f>
        <v>1600000</v>
      </c>
      <c r="J38" s="25">
        <f>E38+F38+I38</f>
        <v>9110000</v>
      </c>
    </row>
    <row r="39" spans="1:10" ht="15">
      <c r="A39" s="26" t="s">
        <v>325</v>
      </c>
      <c r="B39" s="54" t="s">
        <v>73</v>
      </c>
      <c r="C39" s="12">
        <v>16172000</v>
      </c>
      <c r="D39" s="53"/>
      <c r="E39" s="25">
        <f t="shared" si="3"/>
        <v>16172000</v>
      </c>
      <c r="F39" s="25">
        <v>250000</v>
      </c>
      <c r="G39" s="12">
        <v>850000</v>
      </c>
      <c r="H39" s="12"/>
      <c r="I39" s="25">
        <f>SUM(G39:H39)</f>
        <v>850000</v>
      </c>
      <c r="J39" s="25">
        <f>E39+F39+I39</f>
        <v>17272000</v>
      </c>
    </row>
    <row r="40" spans="1:10" ht="15">
      <c r="A40" s="27" t="s">
        <v>303</v>
      </c>
      <c r="B40" s="55" t="s">
        <v>74</v>
      </c>
      <c r="C40" s="12">
        <f>SUM(C33:C39)</f>
        <v>64177000</v>
      </c>
      <c r="D40" s="53">
        <f>SUM(D33:D39)</f>
        <v>0</v>
      </c>
      <c r="E40" s="25">
        <f>SUM(E33:E39)</f>
        <v>64177000</v>
      </c>
      <c r="F40" s="25">
        <f>SUM(F33:F39)</f>
        <v>8658000</v>
      </c>
      <c r="G40" s="12">
        <f>SUM(G33:G39)</f>
        <v>3150000</v>
      </c>
      <c r="H40" s="12"/>
      <c r="I40" s="25">
        <f>SUM(G40:H40)</f>
        <v>3150000</v>
      </c>
      <c r="J40" s="25">
        <f>E40+F40+I40</f>
        <v>75985000</v>
      </c>
    </row>
    <row r="41" spans="1:10" ht="15">
      <c r="A41" s="26" t="s">
        <v>75</v>
      </c>
      <c r="B41" s="54" t="s">
        <v>76</v>
      </c>
      <c r="C41" s="12">
        <v>15000</v>
      </c>
      <c r="D41" s="53"/>
      <c r="E41" s="25">
        <f>SUM(C41:D41)</f>
        <v>15000</v>
      </c>
      <c r="F41" s="25">
        <v>50000</v>
      </c>
      <c r="G41" s="12">
        <v>250000</v>
      </c>
      <c r="H41" s="12"/>
      <c r="I41" s="25">
        <f>SUM(G41:H41)</f>
        <v>250000</v>
      </c>
      <c r="J41" s="25">
        <f>E41+F41+I41</f>
        <v>315000</v>
      </c>
    </row>
    <row r="42" spans="1:10" ht="15">
      <c r="A42" s="26" t="s">
        <v>77</v>
      </c>
      <c r="B42" s="54" t="s">
        <v>78</v>
      </c>
      <c r="C42" s="12"/>
      <c r="D42" s="53"/>
      <c r="E42" s="25"/>
      <c r="F42" s="25"/>
      <c r="G42" s="12"/>
      <c r="H42" s="12"/>
      <c r="I42" s="25"/>
      <c r="J42" s="25"/>
    </row>
    <row r="43" spans="1:10" ht="15">
      <c r="A43" s="27" t="s">
        <v>304</v>
      </c>
      <c r="B43" s="55" t="s">
        <v>79</v>
      </c>
      <c r="C43" s="12">
        <f>SUM(C41:C42)</f>
        <v>15000</v>
      </c>
      <c r="D43" s="53"/>
      <c r="E43" s="25">
        <f>SUM(C43:D43)</f>
        <v>15000</v>
      </c>
      <c r="F43" s="25">
        <f>SUM(F41:F42)</f>
        <v>50000</v>
      </c>
      <c r="G43" s="12">
        <f>SUM(G41:G42)</f>
        <v>250000</v>
      </c>
      <c r="H43" s="12"/>
      <c r="I43" s="25">
        <f>SUM(G43:H43)</f>
        <v>250000</v>
      </c>
      <c r="J43" s="25">
        <f>E43+F43+I43</f>
        <v>315000</v>
      </c>
    </row>
    <row r="44" spans="1:10" ht="15">
      <c r="A44" s="26" t="s">
        <v>80</v>
      </c>
      <c r="B44" s="54" t="s">
        <v>81</v>
      </c>
      <c r="C44" s="12">
        <v>16462000</v>
      </c>
      <c r="D44" s="53"/>
      <c r="E44" s="25">
        <f t="shared" si="3"/>
        <v>16462000</v>
      </c>
      <c r="F44" s="25">
        <v>2861000</v>
      </c>
      <c r="G44" s="12">
        <v>980000</v>
      </c>
      <c r="H44" s="12"/>
      <c r="I44" s="25">
        <f>SUM(G44:H44)</f>
        <v>980000</v>
      </c>
      <c r="J44" s="25">
        <f>E44+F44+I44</f>
        <v>20303000</v>
      </c>
    </row>
    <row r="45" spans="1:10" ht="15">
      <c r="A45" s="26" t="s">
        <v>82</v>
      </c>
      <c r="B45" s="54" t="s">
        <v>83</v>
      </c>
      <c r="C45" s="12">
        <v>12000000</v>
      </c>
      <c r="D45" s="53"/>
      <c r="E45" s="25">
        <f t="shared" si="3"/>
        <v>12000000</v>
      </c>
      <c r="F45" s="25"/>
      <c r="G45" s="12"/>
      <c r="H45" s="12"/>
      <c r="I45" s="25"/>
      <c r="J45" s="25">
        <f>E45+F45+I45</f>
        <v>12000000</v>
      </c>
    </row>
    <row r="46" spans="1:10" ht="15">
      <c r="A46" s="26" t="s">
        <v>326</v>
      </c>
      <c r="B46" s="54" t="s">
        <v>84</v>
      </c>
      <c r="C46" s="12"/>
      <c r="D46" s="53"/>
      <c r="E46" s="25"/>
      <c r="F46" s="25"/>
      <c r="G46" s="12"/>
      <c r="H46" s="12"/>
      <c r="I46" s="25"/>
      <c r="J46" s="25"/>
    </row>
    <row r="47" spans="1:10" ht="15">
      <c r="A47" s="26" t="s">
        <v>327</v>
      </c>
      <c r="B47" s="54" t="s">
        <v>85</v>
      </c>
      <c r="C47" s="12"/>
      <c r="D47" s="53"/>
      <c r="E47" s="25"/>
      <c r="F47" s="25"/>
      <c r="G47" s="12"/>
      <c r="H47" s="12"/>
      <c r="I47" s="25"/>
      <c r="J47" s="25"/>
    </row>
    <row r="48" spans="1:10" ht="15">
      <c r="A48" s="26" t="s">
        <v>86</v>
      </c>
      <c r="B48" s="54" t="s">
        <v>87</v>
      </c>
      <c r="C48" s="12"/>
      <c r="D48" s="53"/>
      <c r="E48" s="25">
        <f t="shared" si="3"/>
        <v>0</v>
      </c>
      <c r="F48" s="25"/>
      <c r="G48" s="12"/>
      <c r="H48" s="12"/>
      <c r="I48" s="25"/>
      <c r="J48" s="25">
        <f>E48+F48+I48</f>
        <v>0</v>
      </c>
    </row>
    <row r="49" spans="1:10" ht="15">
      <c r="A49" s="27" t="s">
        <v>305</v>
      </c>
      <c r="B49" s="55" t="s">
        <v>88</v>
      </c>
      <c r="C49" s="12">
        <f>SUM(C44:C48)</f>
        <v>28462000</v>
      </c>
      <c r="D49" s="12">
        <f>SUM(D44:D48)</f>
        <v>0</v>
      </c>
      <c r="E49" s="25">
        <f>SUM(E44:E48)</f>
        <v>28462000</v>
      </c>
      <c r="F49" s="25">
        <f>SUM(F44:F48)</f>
        <v>2861000</v>
      </c>
      <c r="G49" s="12">
        <f>SUM(G44:G48)</f>
        <v>980000</v>
      </c>
      <c r="H49" s="12"/>
      <c r="I49" s="25">
        <f>SUM(G49:H49)</f>
        <v>980000</v>
      </c>
      <c r="J49" s="25">
        <f>E49+F49+I49</f>
        <v>32303000</v>
      </c>
    </row>
    <row r="50" spans="1:10" ht="15">
      <c r="A50" s="29" t="s">
        <v>306</v>
      </c>
      <c r="B50" s="57" t="s">
        <v>89</v>
      </c>
      <c r="C50" s="12">
        <f>C29+C32+C40+C43+C49</f>
        <v>97203000</v>
      </c>
      <c r="D50" s="12">
        <f>D29+D32+D40+D43+D49</f>
        <v>0</v>
      </c>
      <c r="E50" s="25">
        <f>E29+E32+E40+E43+E49</f>
        <v>97203000</v>
      </c>
      <c r="F50" s="25">
        <f>F29+F32+F40+F43+F49</f>
        <v>13639000</v>
      </c>
      <c r="G50" s="12">
        <f>G29+G32+G40+G49+G43</f>
        <v>5680000</v>
      </c>
      <c r="H50" s="12"/>
      <c r="I50" s="25">
        <f>SUM(G50:H50)</f>
        <v>5680000</v>
      </c>
      <c r="J50" s="25">
        <f>E50+F50+I50</f>
        <v>116522000</v>
      </c>
    </row>
    <row r="51" spans="1:10" ht="15">
      <c r="A51" s="31" t="s">
        <v>90</v>
      </c>
      <c r="B51" s="54" t="s">
        <v>91</v>
      </c>
      <c r="C51" s="12"/>
      <c r="D51" s="53"/>
      <c r="E51" s="25"/>
      <c r="F51" s="25"/>
      <c r="G51" s="12"/>
      <c r="H51" s="12"/>
      <c r="I51" s="25"/>
      <c r="J51" s="25"/>
    </row>
    <row r="52" spans="1:10" ht="15">
      <c r="A52" s="31" t="s">
        <v>307</v>
      </c>
      <c r="B52" s="54" t="s">
        <v>92</v>
      </c>
      <c r="C52" s="12"/>
      <c r="D52" s="53"/>
      <c r="E52" s="25"/>
      <c r="F52" s="25"/>
      <c r="G52" s="12"/>
      <c r="H52" s="12"/>
      <c r="I52" s="25"/>
      <c r="J52" s="25"/>
    </row>
    <row r="53" spans="1:10" ht="15">
      <c r="A53" s="60" t="s">
        <v>328</v>
      </c>
      <c r="B53" s="54" t="s">
        <v>93</v>
      </c>
      <c r="C53" s="12"/>
      <c r="D53" s="53"/>
      <c r="E53" s="25"/>
      <c r="F53" s="25"/>
      <c r="G53" s="12"/>
      <c r="H53" s="12"/>
      <c r="I53" s="25"/>
      <c r="J53" s="25"/>
    </row>
    <row r="54" spans="1:10" ht="15">
      <c r="A54" s="60" t="s">
        <v>329</v>
      </c>
      <c r="B54" s="54" t="s">
        <v>94</v>
      </c>
      <c r="C54" s="12"/>
      <c r="D54" s="53"/>
      <c r="E54" s="107"/>
      <c r="F54" s="25"/>
      <c r="G54" s="12"/>
      <c r="H54" s="12"/>
      <c r="I54" s="25"/>
      <c r="J54" s="25">
        <f>E54+F54+I54</f>
        <v>0</v>
      </c>
    </row>
    <row r="55" spans="1:10" ht="15">
      <c r="A55" s="60" t="s">
        <v>330</v>
      </c>
      <c r="B55" s="54" t="s">
        <v>95</v>
      </c>
      <c r="C55" s="12"/>
      <c r="D55" s="53"/>
      <c r="E55" s="107"/>
      <c r="F55" s="25"/>
      <c r="G55" s="12"/>
      <c r="H55" s="12"/>
      <c r="I55" s="25"/>
      <c r="J55" s="25"/>
    </row>
    <row r="56" spans="1:10" ht="15">
      <c r="A56" s="31" t="s">
        <v>331</v>
      </c>
      <c r="B56" s="54" t="s">
        <v>96</v>
      </c>
      <c r="C56" s="12"/>
      <c r="D56" s="53"/>
      <c r="E56" s="107"/>
      <c r="F56" s="25"/>
      <c r="G56" s="12"/>
      <c r="H56" s="12"/>
      <c r="I56" s="25"/>
      <c r="J56" s="25">
        <f>E56+F56+I56</f>
        <v>0</v>
      </c>
    </row>
    <row r="57" spans="1:10" ht="15">
      <c r="A57" s="31" t="s">
        <v>332</v>
      </c>
      <c r="B57" s="54" t="s">
        <v>97</v>
      </c>
      <c r="C57" s="12"/>
      <c r="D57" s="53"/>
      <c r="E57" s="107"/>
      <c r="F57" s="25"/>
      <c r="G57" s="12"/>
      <c r="H57" s="12"/>
      <c r="I57" s="25"/>
      <c r="J57" s="25"/>
    </row>
    <row r="58" spans="1:10" ht="15">
      <c r="A58" s="31" t="s">
        <v>333</v>
      </c>
      <c r="B58" s="54" t="s">
        <v>98</v>
      </c>
      <c r="C58" s="12"/>
      <c r="D58" s="12">
        <v>5000000</v>
      </c>
      <c r="E58" s="107">
        <f t="shared" si="3"/>
        <v>5000000</v>
      </c>
      <c r="F58" s="25"/>
      <c r="G58" s="12"/>
      <c r="H58" s="12"/>
      <c r="I58" s="25"/>
      <c r="J58" s="25">
        <f>E58+F58+I58</f>
        <v>5000000</v>
      </c>
    </row>
    <row r="59" spans="1:10" ht="15">
      <c r="A59" s="32" t="s">
        <v>308</v>
      </c>
      <c r="B59" s="57" t="s">
        <v>99</v>
      </c>
      <c r="C59" s="12">
        <f>SUM(C51:C58)</f>
        <v>0</v>
      </c>
      <c r="D59" s="12">
        <f>SUM(D51:D58)</f>
        <v>5000000</v>
      </c>
      <c r="E59" s="107">
        <f>SUM(C59:D59)</f>
        <v>5000000</v>
      </c>
      <c r="F59" s="25"/>
      <c r="G59" s="12"/>
      <c r="H59" s="12"/>
      <c r="I59" s="25"/>
      <c r="J59" s="25">
        <f>E59+F59+I59</f>
        <v>5000000</v>
      </c>
    </row>
    <row r="60" spans="1:10" ht="15">
      <c r="A60" s="61" t="s">
        <v>334</v>
      </c>
      <c r="B60" s="54" t="s">
        <v>100</v>
      </c>
      <c r="C60" s="12"/>
      <c r="D60" s="53"/>
      <c r="E60" s="107">
        <f>SUM(C60:D60)</f>
        <v>0</v>
      </c>
      <c r="F60" s="25"/>
      <c r="G60" s="12"/>
      <c r="H60" s="12"/>
      <c r="I60" s="25"/>
      <c r="J60" s="25">
        <f aca="true" t="shared" si="5" ref="J60:J69">E60+F60+I60</f>
        <v>0</v>
      </c>
    </row>
    <row r="61" spans="1:10" ht="15">
      <c r="A61" s="61" t="s">
        <v>956</v>
      </c>
      <c r="B61" s="54" t="s">
        <v>102</v>
      </c>
      <c r="C61" s="12">
        <v>57899401</v>
      </c>
      <c r="D61" s="53"/>
      <c r="E61" s="107">
        <f>SUM(C61:D61)</f>
        <v>57899401</v>
      </c>
      <c r="F61" s="25"/>
      <c r="G61" s="12"/>
      <c r="H61" s="12"/>
      <c r="I61" s="25"/>
      <c r="J61" s="25">
        <f t="shared" si="5"/>
        <v>57899401</v>
      </c>
    </row>
    <row r="62" spans="1:10" ht="15">
      <c r="A62" s="61" t="s">
        <v>103</v>
      </c>
      <c r="B62" s="54" t="s">
        <v>104</v>
      </c>
      <c r="C62" s="12"/>
      <c r="D62" s="53"/>
      <c r="E62" s="107"/>
      <c r="F62" s="25"/>
      <c r="G62" s="12"/>
      <c r="H62" s="12"/>
      <c r="I62" s="25"/>
      <c r="J62" s="25">
        <f t="shared" si="5"/>
        <v>0</v>
      </c>
    </row>
    <row r="63" spans="1:10" ht="15">
      <c r="A63" s="61" t="s">
        <v>309</v>
      </c>
      <c r="B63" s="54" t="s">
        <v>105</v>
      </c>
      <c r="C63" s="12"/>
      <c r="D63" s="53"/>
      <c r="E63" s="107"/>
      <c r="F63" s="25"/>
      <c r="G63" s="12"/>
      <c r="H63" s="12"/>
      <c r="I63" s="25"/>
      <c r="J63" s="25">
        <f t="shared" si="5"/>
        <v>0</v>
      </c>
    </row>
    <row r="64" spans="1:10" ht="15">
      <c r="A64" s="61" t="s">
        <v>335</v>
      </c>
      <c r="B64" s="54" t="s">
        <v>106</v>
      </c>
      <c r="C64" s="12"/>
      <c r="D64" s="53"/>
      <c r="E64" s="107"/>
      <c r="F64" s="25"/>
      <c r="G64" s="12"/>
      <c r="H64" s="12"/>
      <c r="I64" s="25"/>
      <c r="J64" s="25">
        <f t="shared" si="5"/>
        <v>0</v>
      </c>
    </row>
    <row r="65" spans="1:10" ht="15">
      <c r="A65" s="61" t="s">
        <v>310</v>
      </c>
      <c r="B65" s="54" t="s">
        <v>107</v>
      </c>
      <c r="C65" s="12">
        <v>8766576</v>
      </c>
      <c r="D65" s="53"/>
      <c r="E65" s="107">
        <f>SUM(C65:D65)</f>
        <v>8766576</v>
      </c>
      <c r="F65" s="25"/>
      <c r="G65" s="12"/>
      <c r="H65" s="12"/>
      <c r="I65" s="25"/>
      <c r="J65" s="25">
        <f t="shared" si="5"/>
        <v>8766576</v>
      </c>
    </row>
    <row r="66" spans="1:10" ht="15">
      <c r="A66" s="61" t="s">
        <v>336</v>
      </c>
      <c r="B66" s="54" t="s">
        <v>108</v>
      </c>
      <c r="C66" s="12"/>
      <c r="D66" s="53"/>
      <c r="E66" s="107"/>
      <c r="F66" s="25"/>
      <c r="G66" s="12"/>
      <c r="H66" s="12"/>
      <c r="I66" s="25"/>
      <c r="J66" s="25">
        <f t="shared" si="5"/>
        <v>0</v>
      </c>
    </row>
    <row r="67" spans="1:10" ht="15">
      <c r="A67" s="61" t="s">
        <v>337</v>
      </c>
      <c r="B67" s="54" t="s">
        <v>109</v>
      </c>
      <c r="C67" s="12"/>
      <c r="D67" s="53"/>
      <c r="E67" s="107"/>
      <c r="F67" s="25"/>
      <c r="G67" s="12"/>
      <c r="H67" s="12"/>
      <c r="I67" s="25"/>
      <c r="J67" s="25">
        <f t="shared" si="5"/>
        <v>0</v>
      </c>
    </row>
    <row r="68" spans="1:10" ht="15">
      <c r="A68" s="61" t="s">
        <v>110</v>
      </c>
      <c r="B68" s="54" t="s">
        <v>111</v>
      </c>
      <c r="C68" s="12"/>
      <c r="D68" s="53"/>
      <c r="E68" s="107"/>
      <c r="F68" s="25"/>
      <c r="G68" s="12"/>
      <c r="H68" s="12"/>
      <c r="I68" s="25"/>
      <c r="J68" s="25">
        <f t="shared" si="5"/>
        <v>0</v>
      </c>
    </row>
    <row r="69" spans="1:10" ht="15">
      <c r="A69" s="62" t="s">
        <v>112</v>
      </c>
      <c r="B69" s="54" t="s">
        <v>113</v>
      </c>
      <c r="C69" s="12"/>
      <c r="D69" s="53"/>
      <c r="E69" s="107"/>
      <c r="F69" s="25"/>
      <c r="G69" s="12"/>
      <c r="H69" s="12"/>
      <c r="I69" s="25"/>
      <c r="J69" s="25">
        <f t="shared" si="5"/>
        <v>0</v>
      </c>
    </row>
    <row r="70" spans="1:10" ht="15">
      <c r="A70" s="61" t="s">
        <v>338</v>
      </c>
      <c r="B70" s="54" t="s">
        <v>114</v>
      </c>
      <c r="C70" s="12"/>
      <c r="D70" s="53">
        <v>13000000</v>
      </c>
      <c r="E70" s="107">
        <f>SUM(C70:D70)</f>
        <v>13000000</v>
      </c>
      <c r="F70" s="25"/>
      <c r="G70" s="12"/>
      <c r="H70" s="12"/>
      <c r="I70" s="25"/>
      <c r="J70" s="25"/>
    </row>
    <row r="71" spans="1:10" ht="15">
      <c r="A71" s="62" t="s">
        <v>443</v>
      </c>
      <c r="B71" s="54" t="s">
        <v>115</v>
      </c>
      <c r="C71" s="12">
        <v>5899968</v>
      </c>
      <c r="D71" s="12"/>
      <c r="E71" s="107">
        <f>SUM(C71:D71)</f>
        <v>5899968</v>
      </c>
      <c r="F71" s="25"/>
      <c r="G71" s="12"/>
      <c r="H71" s="12"/>
      <c r="I71" s="25"/>
      <c r="J71" s="25">
        <f>E71+F71+I71</f>
        <v>5899968</v>
      </c>
    </row>
    <row r="72" spans="1:10" ht="15">
      <c r="A72" s="62" t="s">
        <v>444</v>
      </c>
      <c r="B72" s="54" t="s">
        <v>115</v>
      </c>
      <c r="C72" s="12"/>
      <c r="D72" s="53"/>
      <c r="E72" s="107"/>
      <c r="F72" s="25"/>
      <c r="G72" s="12"/>
      <c r="H72" s="12"/>
      <c r="I72" s="25"/>
      <c r="J72" s="25">
        <f>E72+F72+I72</f>
        <v>0</v>
      </c>
    </row>
    <row r="73" spans="1:10" ht="15">
      <c r="A73" s="32" t="s">
        <v>311</v>
      </c>
      <c r="B73" s="57" t="s">
        <v>116</v>
      </c>
      <c r="C73" s="12">
        <f>SUM(C60:C72)</f>
        <v>72565945</v>
      </c>
      <c r="D73" s="12">
        <f>SUM(D60:D72)</f>
        <v>13000000</v>
      </c>
      <c r="E73" s="107">
        <f>SUM(C73:D73)</f>
        <v>85565945</v>
      </c>
      <c r="F73" s="25"/>
      <c r="G73" s="24">
        <f>SUM(F73:F73)</f>
        <v>0</v>
      </c>
      <c r="H73" s="12"/>
      <c r="I73" s="25"/>
      <c r="J73" s="25">
        <f>E73+F73+I73</f>
        <v>85565945</v>
      </c>
    </row>
    <row r="74" spans="1:10" ht="15.75">
      <c r="A74" s="63" t="s">
        <v>496</v>
      </c>
      <c r="B74" s="57"/>
      <c r="C74" s="12">
        <f>C24+C50+C59+C73</f>
        <v>196339945</v>
      </c>
      <c r="D74" s="12">
        <f>D24+D50+D59+D73</f>
        <v>18000000</v>
      </c>
      <c r="E74" s="108">
        <f>E24+E50+E59+E73</f>
        <v>214339945</v>
      </c>
      <c r="F74" s="12">
        <f>F24+F50+F59+F73+F25</f>
        <v>51113000</v>
      </c>
      <c r="G74" s="9">
        <f>G24+G25+G50</f>
        <v>47870000</v>
      </c>
      <c r="H74" s="9">
        <f>H24+H25+H50</f>
        <v>5490000</v>
      </c>
      <c r="I74" s="25">
        <f>SUM(G74:H74)</f>
        <v>53360000</v>
      </c>
      <c r="J74" s="25">
        <f>SUM(H74:I74)</f>
        <v>58850000</v>
      </c>
    </row>
    <row r="75" spans="1:10" ht="15">
      <c r="A75" s="64" t="s">
        <v>117</v>
      </c>
      <c r="B75" s="54" t="s">
        <v>118</v>
      </c>
      <c r="C75" s="12"/>
      <c r="D75" s="53"/>
      <c r="E75" s="107">
        <f>SUM(C75:D75)</f>
        <v>0</v>
      </c>
      <c r="F75" s="25"/>
      <c r="G75" s="12"/>
      <c r="H75" s="12"/>
      <c r="I75" s="25"/>
      <c r="J75" s="25"/>
    </row>
    <row r="76" spans="1:10" ht="15">
      <c r="A76" s="64" t="s">
        <v>339</v>
      </c>
      <c r="B76" s="54" t="s">
        <v>119</v>
      </c>
      <c r="C76" s="12">
        <v>123000000</v>
      </c>
      <c r="D76" s="12"/>
      <c r="E76" s="107">
        <f>SUM(C76:D76)</f>
        <v>123000000</v>
      </c>
      <c r="F76" s="25"/>
      <c r="G76" s="12"/>
      <c r="H76" s="12"/>
      <c r="I76" s="25"/>
      <c r="J76" s="25">
        <f>E76+F76+I76</f>
        <v>123000000</v>
      </c>
    </row>
    <row r="77" spans="1:10" ht="15">
      <c r="A77" s="64" t="s">
        <v>120</v>
      </c>
      <c r="B77" s="54" t="s">
        <v>121</v>
      </c>
      <c r="C77" s="12">
        <v>2480000</v>
      </c>
      <c r="D77" s="53"/>
      <c r="E77" s="107"/>
      <c r="F77" s="25"/>
      <c r="G77" s="12"/>
      <c r="H77" s="12"/>
      <c r="I77" s="25"/>
      <c r="J77" s="25">
        <f>E77+F77+I77</f>
        <v>0</v>
      </c>
    </row>
    <row r="78" spans="1:10" ht="15">
      <c r="A78" s="64" t="s">
        <v>122</v>
      </c>
      <c r="B78" s="54" t="s">
        <v>123</v>
      </c>
      <c r="C78" s="12">
        <v>2738000</v>
      </c>
      <c r="D78" s="53"/>
      <c r="E78" s="107">
        <f>SUM(C78:D78)</f>
        <v>2738000</v>
      </c>
      <c r="F78" s="9">
        <v>100000</v>
      </c>
      <c r="G78" s="12"/>
      <c r="H78" s="12"/>
      <c r="I78" s="25"/>
      <c r="J78" s="25">
        <f>E78+F78+I78</f>
        <v>2838000</v>
      </c>
    </row>
    <row r="79" spans="1:10" ht="15">
      <c r="A79" s="23" t="s">
        <v>124</v>
      </c>
      <c r="B79" s="54" t="s">
        <v>125</v>
      </c>
      <c r="C79" s="12"/>
      <c r="D79" s="53"/>
      <c r="E79" s="108"/>
      <c r="F79" s="25"/>
      <c r="G79" s="12"/>
      <c r="H79" s="12"/>
      <c r="I79" s="25"/>
      <c r="J79" s="25"/>
    </row>
    <row r="80" spans="1:10" ht="15">
      <c r="A80" s="23" t="s">
        <v>126</v>
      </c>
      <c r="B80" s="54" t="s">
        <v>127</v>
      </c>
      <c r="C80" s="12"/>
      <c r="D80" s="53"/>
      <c r="E80" s="108"/>
      <c r="F80" s="25"/>
      <c r="G80" s="12"/>
      <c r="H80" s="12"/>
      <c r="I80" s="25"/>
      <c r="J80" s="25"/>
    </row>
    <row r="81" spans="1:10" ht="15">
      <c r="A81" s="23" t="s">
        <v>128</v>
      </c>
      <c r="B81" s="54" t="s">
        <v>129</v>
      </c>
      <c r="C81" s="12">
        <v>29216000</v>
      </c>
      <c r="D81" s="53"/>
      <c r="E81" s="108">
        <f>SUM(C81:D81)</f>
        <v>29216000</v>
      </c>
      <c r="F81" s="25">
        <v>27000</v>
      </c>
      <c r="G81" s="12"/>
      <c r="H81" s="12"/>
      <c r="I81" s="25"/>
      <c r="J81" s="25">
        <f>E81+F81+I81</f>
        <v>29243000</v>
      </c>
    </row>
    <row r="82" spans="1:10" ht="15">
      <c r="A82" s="30" t="s">
        <v>312</v>
      </c>
      <c r="B82" s="57" t="s">
        <v>130</v>
      </c>
      <c r="C82" s="12">
        <f>SUM(C75:C81)</f>
        <v>157434000</v>
      </c>
      <c r="D82" s="12">
        <f>SUM(D76:D81)</f>
        <v>0</v>
      </c>
      <c r="E82" s="108">
        <f>SUM(C82:D82)</f>
        <v>157434000</v>
      </c>
      <c r="F82" s="9">
        <f>SUM(F78:F81)</f>
        <v>127000</v>
      </c>
      <c r="G82" s="12"/>
      <c r="H82" s="12"/>
      <c r="I82" s="25"/>
      <c r="J82" s="25">
        <f>E82+F82+I82</f>
        <v>157561000</v>
      </c>
    </row>
    <row r="83" spans="1:10" ht="15">
      <c r="A83" s="31" t="s">
        <v>131</v>
      </c>
      <c r="B83" s="54" t="s">
        <v>132</v>
      </c>
      <c r="C83" s="12">
        <v>81137000</v>
      </c>
      <c r="D83" s="12"/>
      <c r="E83" s="108">
        <f>SUM(C83:D83)</f>
        <v>81137000</v>
      </c>
      <c r="F83" s="25"/>
      <c r="G83" s="12"/>
      <c r="H83" s="12"/>
      <c r="I83" s="25"/>
      <c r="J83" s="25">
        <f>E83+F83+I83</f>
        <v>81137000</v>
      </c>
    </row>
    <row r="84" spans="1:10" ht="15">
      <c r="A84" s="31" t="s">
        <v>133</v>
      </c>
      <c r="B84" s="54" t="s">
        <v>134</v>
      </c>
      <c r="C84" s="12"/>
      <c r="D84" s="53"/>
      <c r="E84" s="9"/>
      <c r="F84" s="25"/>
      <c r="G84" s="12"/>
      <c r="H84" s="12"/>
      <c r="I84" s="25"/>
      <c r="J84" s="25"/>
    </row>
    <row r="85" spans="1:10" ht="15">
      <c r="A85" s="31" t="s">
        <v>135</v>
      </c>
      <c r="B85" s="54" t="s">
        <v>136</v>
      </c>
      <c r="C85" s="12"/>
      <c r="D85" s="53"/>
      <c r="E85" s="9"/>
      <c r="F85" s="25"/>
      <c r="G85" s="12"/>
      <c r="H85" s="12"/>
      <c r="I85" s="25"/>
      <c r="J85" s="25"/>
    </row>
    <row r="86" spans="1:10" ht="15">
      <c r="A86" s="31" t="s">
        <v>137</v>
      </c>
      <c r="B86" s="54" t="s">
        <v>138</v>
      </c>
      <c r="C86" s="12">
        <v>21905000</v>
      </c>
      <c r="D86" s="53"/>
      <c r="E86" s="9">
        <f>SUM(C86:D86)</f>
        <v>21905000</v>
      </c>
      <c r="F86" s="25"/>
      <c r="G86" s="12"/>
      <c r="H86" s="12"/>
      <c r="I86" s="25"/>
      <c r="J86" s="25">
        <f>E86+F86+I86</f>
        <v>21905000</v>
      </c>
    </row>
    <row r="87" spans="1:10" ht="15">
      <c r="A87" s="32" t="s">
        <v>313</v>
      </c>
      <c r="B87" s="57" t="s">
        <v>139</v>
      </c>
      <c r="C87" s="12">
        <f>SUM(C83:C86)</f>
        <v>103042000</v>
      </c>
      <c r="D87" s="53"/>
      <c r="E87" s="9">
        <f>SUM(C87:D87)</f>
        <v>103042000</v>
      </c>
      <c r="F87" s="25"/>
      <c r="G87" s="12"/>
      <c r="H87" s="12"/>
      <c r="I87" s="25"/>
      <c r="J87" s="25">
        <f>E87+F87+I87</f>
        <v>103042000</v>
      </c>
    </row>
    <row r="88" spans="1:10" ht="15">
      <c r="A88" s="31" t="s">
        <v>140</v>
      </c>
      <c r="B88" s="54" t="s">
        <v>141</v>
      </c>
      <c r="C88" s="12"/>
      <c r="D88" s="53"/>
      <c r="E88" s="25"/>
      <c r="F88" s="25"/>
      <c r="G88" s="12"/>
      <c r="H88" s="12"/>
      <c r="I88" s="25"/>
      <c r="J88" s="25">
        <f aca="true" t="shared" si="6" ref="J88:J97">E88+F88+I88</f>
        <v>0</v>
      </c>
    </row>
    <row r="89" spans="1:10" ht="15">
      <c r="A89" s="31" t="s">
        <v>340</v>
      </c>
      <c r="B89" s="54" t="s">
        <v>142</v>
      </c>
      <c r="C89" s="12"/>
      <c r="D89" s="53"/>
      <c r="E89" s="25"/>
      <c r="F89" s="25"/>
      <c r="G89" s="12"/>
      <c r="H89" s="12"/>
      <c r="I89" s="25"/>
      <c r="J89" s="25">
        <f t="shared" si="6"/>
        <v>0</v>
      </c>
    </row>
    <row r="90" spans="1:10" ht="15">
      <c r="A90" s="31" t="s">
        <v>341</v>
      </c>
      <c r="B90" s="54" t="s">
        <v>143</v>
      </c>
      <c r="C90" s="12"/>
      <c r="D90" s="53"/>
      <c r="E90" s="25"/>
      <c r="F90" s="25"/>
      <c r="G90" s="12"/>
      <c r="H90" s="12"/>
      <c r="I90" s="25"/>
      <c r="J90" s="25">
        <f t="shared" si="6"/>
        <v>0</v>
      </c>
    </row>
    <row r="91" spans="1:10" ht="15">
      <c r="A91" s="31" t="s">
        <v>342</v>
      </c>
      <c r="B91" s="54" t="s">
        <v>144</v>
      </c>
      <c r="C91" s="12"/>
      <c r="D91" s="53"/>
      <c r="E91" s="25"/>
      <c r="F91" s="25"/>
      <c r="G91" s="12"/>
      <c r="H91" s="12"/>
      <c r="I91" s="25"/>
      <c r="J91" s="25">
        <f t="shared" si="6"/>
        <v>0</v>
      </c>
    </row>
    <row r="92" spans="1:10" ht="15">
      <c r="A92" s="31" t="s">
        <v>343</v>
      </c>
      <c r="B92" s="54" t="s">
        <v>145</v>
      </c>
      <c r="C92" s="12"/>
      <c r="D92" s="53"/>
      <c r="E92" s="25"/>
      <c r="F92" s="25"/>
      <c r="G92" s="12"/>
      <c r="H92" s="12"/>
      <c r="I92" s="25"/>
      <c r="J92" s="25">
        <f t="shared" si="6"/>
        <v>0</v>
      </c>
    </row>
    <row r="93" spans="1:10" ht="15">
      <c r="A93" s="31" t="s">
        <v>344</v>
      </c>
      <c r="B93" s="54" t="s">
        <v>146</v>
      </c>
      <c r="C93" s="12"/>
      <c r="D93" s="53"/>
      <c r="E93" s="25"/>
      <c r="F93" s="25"/>
      <c r="G93" s="12"/>
      <c r="H93" s="12"/>
      <c r="I93" s="25"/>
      <c r="J93" s="25">
        <f t="shared" si="6"/>
        <v>0</v>
      </c>
    </row>
    <row r="94" spans="1:10" ht="15">
      <c r="A94" s="31" t="s">
        <v>147</v>
      </c>
      <c r="B94" s="54" t="s">
        <v>148</v>
      </c>
      <c r="C94" s="12"/>
      <c r="D94" s="53"/>
      <c r="E94" s="25"/>
      <c r="F94" s="25"/>
      <c r="G94" s="12"/>
      <c r="H94" s="12"/>
      <c r="I94" s="25"/>
      <c r="J94" s="25">
        <f t="shared" si="6"/>
        <v>0</v>
      </c>
    </row>
    <row r="95" spans="1:10" ht="15">
      <c r="A95" s="31" t="s">
        <v>345</v>
      </c>
      <c r="B95" s="54" t="s">
        <v>149</v>
      </c>
      <c r="C95" s="12"/>
      <c r="D95" s="53"/>
      <c r="E95" s="25"/>
      <c r="F95" s="25"/>
      <c r="G95" s="12"/>
      <c r="H95" s="12"/>
      <c r="I95" s="25"/>
      <c r="J95" s="25">
        <f t="shared" si="6"/>
        <v>0</v>
      </c>
    </row>
    <row r="96" spans="1:10" ht="15">
      <c r="A96" s="32" t="s">
        <v>314</v>
      </c>
      <c r="B96" s="57" t="s">
        <v>150</v>
      </c>
      <c r="C96" s="12"/>
      <c r="D96" s="53"/>
      <c r="E96" s="25"/>
      <c r="F96" s="25"/>
      <c r="G96" s="12"/>
      <c r="H96" s="12"/>
      <c r="I96" s="25"/>
      <c r="J96" s="25">
        <f t="shared" si="6"/>
        <v>0</v>
      </c>
    </row>
    <row r="97" spans="1:10" ht="15.75">
      <c r="A97" s="63" t="s">
        <v>497</v>
      </c>
      <c r="B97" s="57"/>
      <c r="C97" s="12">
        <f>C82+C87</f>
        <v>260476000</v>
      </c>
      <c r="D97" s="53"/>
      <c r="E97" s="25">
        <f>SUM(C97:D97)</f>
        <v>260476000</v>
      </c>
      <c r="F97" s="25"/>
      <c r="G97" s="12"/>
      <c r="H97" s="12"/>
      <c r="I97" s="25"/>
      <c r="J97" s="25">
        <f t="shared" si="6"/>
        <v>260476000</v>
      </c>
    </row>
    <row r="98" spans="1:10" ht="15.75">
      <c r="A98" s="34" t="s">
        <v>353</v>
      </c>
      <c r="B98" s="65" t="s">
        <v>151</v>
      </c>
      <c r="C98" s="12">
        <f>C24+C25+C50+C59+C73+C82+C87</f>
        <v>463436945</v>
      </c>
      <c r="D98" s="12">
        <f aca="true" t="shared" si="7" ref="D98:J98">D24+D25+D50+D59+D73+D82+D87</f>
        <v>18000000</v>
      </c>
      <c r="E98" s="9">
        <f>E24+E25+E50+E59+E73+E82+E87</f>
        <v>481436945</v>
      </c>
      <c r="F98" s="9">
        <f t="shared" si="7"/>
        <v>51240000</v>
      </c>
      <c r="G98" s="9">
        <f t="shared" si="7"/>
        <v>47870000</v>
      </c>
      <c r="H98" s="9">
        <f t="shared" si="7"/>
        <v>5490000</v>
      </c>
      <c r="I98" s="9">
        <f t="shared" si="7"/>
        <v>53360000</v>
      </c>
      <c r="J98" s="9">
        <f t="shared" si="7"/>
        <v>586036945</v>
      </c>
    </row>
    <row r="99" spans="1:20" ht="15">
      <c r="A99" s="31" t="s">
        <v>346</v>
      </c>
      <c r="B99" s="26" t="s">
        <v>152</v>
      </c>
      <c r="C99" s="66"/>
      <c r="D99" s="31"/>
      <c r="E99" s="67"/>
      <c r="F99" s="67"/>
      <c r="G99" s="66"/>
      <c r="H99" s="66"/>
      <c r="I99" s="25"/>
      <c r="J99" s="25"/>
      <c r="K99" s="68"/>
      <c r="L99" s="68"/>
      <c r="M99" s="68"/>
      <c r="N99" s="68"/>
      <c r="O99" s="68"/>
      <c r="P99" s="68"/>
      <c r="Q99" s="68"/>
      <c r="R99" s="68"/>
      <c r="S99" s="69"/>
      <c r="T99" s="69"/>
    </row>
    <row r="100" spans="1:20" ht="15">
      <c r="A100" s="31" t="s">
        <v>153</v>
      </c>
      <c r="B100" s="26" t="s">
        <v>154</v>
      </c>
      <c r="C100" s="66"/>
      <c r="D100" s="31"/>
      <c r="E100" s="67"/>
      <c r="F100" s="67"/>
      <c r="G100" s="66"/>
      <c r="H100" s="66"/>
      <c r="I100" s="25"/>
      <c r="J100" s="25"/>
      <c r="K100" s="68"/>
      <c r="L100" s="68"/>
      <c r="M100" s="68"/>
      <c r="N100" s="68"/>
      <c r="O100" s="68"/>
      <c r="P100" s="68"/>
      <c r="Q100" s="68"/>
      <c r="R100" s="68"/>
      <c r="S100" s="69"/>
      <c r="T100" s="69"/>
    </row>
    <row r="101" spans="1:20" ht="15">
      <c r="A101" s="31" t="s">
        <v>347</v>
      </c>
      <c r="B101" s="26" t="s">
        <v>155</v>
      </c>
      <c r="C101" s="66"/>
      <c r="D101" s="31"/>
      <c r="E101" s="67"/>
      <c r="F101" s="67"/>
      <c r="G101" s="66"/>
      <c r="H101" s="66"/>
      <c r="I101" s="25"/>
      <c r="J101" s="25"/>
      <c r="K101" s="68"/>
      <c r="L101" s="68"/>
      <c r="M101" s="68"/>
      <c r="N101" s="68"/>
      <c r="O101" s="68"/>
      <c r="P101" s="68"/>
      <c r="Q101" s="68"/>
      <c r="R101" s="68"/>
      <c r="S101" s="69"/>
      <c r="T101" s="69"/>
    </row>
    <row r="102" spans="1:20" ht="15">
      <c r="A102" s="38" t="s">
        <v>315</v>
      </c>
      <c r="B102" s="27" t="s">
        <v>156</v>
      </c>
      <c r="C102" s="70"/>
      <c r="D102" s="38"/>
      <c r="E102" s="67"/>
      <c r="F102" s="67"/>
      <c r="G102" s="70"/>
      <c r="H102" s="70"/>
      <c r="I102" s="25"/>
      <c r="J102" s="25"/>
      <c r="K102" s="71"/>
      <c r="L102" s="71"/>
      <c r="M102" s="71"/>
      <c r="N102" s="71"/>
      <c r="O102" s="71"/>
      <c r="P102" s="71"/>
      <c r="Q102" s="71"/>
      <c r="R102" s="71"/>
      <c r="S102" s="69"/>
      <c r="T102" s="69"/>
    </row>
    <row r="103" spans="1:20" ht="15">
      <c r="A103" s="37" t="s">
        <v>348</v>
      </c>
      <c r="B103" s="26" t="s">
        <v>157</v>
      </c>
      <c r="C103" s="72"/>
      <c r="D103" s="37"/>
      <c r="E103" s="73"/>
      <c r="F103" s="73"/>
      <c r="G103" s="72"/>
      <c r="H103" s="72"/>
      <c r="I103" s="25"/>
      <c r="J103" s="25"/>
      <c r="K103" s="74"/>
      <c r="L103" s="74"/>
      <c r="M103" s="74"/>
      <c r="N103" s="74"/>
      <c r="O103" s="74"/>
      <c r="P103" s="74"/>
      <c r="Q103" s="74"/>
      <c r="R103" s="74"/>
      <c r="S103" s="69"/>
      <c r="T103" s="69"/>
    </row>
    <row r="104" spans="1:20" ht="15">
      <c r="A104" s="37" t="s">
        <v>318</v>
      </c>
      <c r="B104" s="26" t="s">
        <v>158</v>
      </c>
      <c r="C104" s="72"/>
      <c r="D104" s="37"/>
      <c r="E104" s="73"/>
      <c r="F104" s="73"/>
      <c r="G104" s="72"/>
      <c r="H104" s="72"/>
      <c r="I104" s="25"/>
      <c r="J104" s="25"/>
      <c r="K104" s="74"/>
      <c r="L104" s="74"/>
      <c r="M104" s="74"/>
      <c r="N104" s="74"/>
      <c r="O104" s="74"/>
      <c r="P104" s="74"/>
      <c r="Q104" s="74"/>
      <c r="R104" s="74"/>
      <c r="S104" s="69"/>
      <c r="T104" s="69"/>
    </row>
    <row r="105" spans="1:20" ht="15">
      <c r="A105" s="31" t="s">
        <v>159</v>
      </c>
      <c r="B105" s="26" t="s">
        <v>160</v>
      </c>
      <c r="C105" s="66"/>
      <c r="D105" s="31"/>
      <c r="E105" s="67"/>
      <c r="F105" s="67"/>
      <c r="G105" s="66"/>
      <c r="H105" s="66"/>
      <c r="I105" s="25"/>
      <c r="J105" s="25"/>
      <c r="K105" s="68"/>
      <c r="L105" s="68"/>
      <c r="M105" s="68"/>
      <c r="N105" s="68"/>
      <c r="O105" s="68"/>
      <c r="P105" s="68"/>
      <c r="Q105" s="68"/>
      <c r="R105" s="68"/>
      <c r="S105" s="69"/>
      <c r="T105" s="69"/>
    </row>
    <row r="106" spans="1:20" ht="15">
      <c r="A106" s="31" t="s">
        <v>349</v>
      </c>
      <c r="B106" s="26" t="s">
        <v>161</v>
      </c>
      <c r="C106" s="66"/>
      <c r="D106" s="31"/>
      <c r="E106" s="67"/>
      <c r="F106" s="67"/>
      <c r="G106" s="66"/>
      <c r="H106" s="66"/>
      <c r="I106" s="25"/>
      <c r="J106" s="25"/>
      <c r="K106" s="68"/>
      <c r="L106" s="68"/>
      <c r="M106" s="68"/>
      <c r="N106" s="68"/>
      <c r="O106" s="68"/>
      <c r="P106" s="68"/>
      <c r="Q106" s="68"/>
      <c r="R106" s="68"/>
      <c r="S106" s="69"/>
      <c r="T106" s="69"/>
    </row>
    <row r="107" spans="1:20" ht="15">
      <c r="A107" s="39" t="s">
        <v>316</v>
      </c>
      <c r="B107" s="27" t="s">
        <v>162</v>
      </c>
      <c r="C107" s="102"/>
      <c r="D107" s="103"/>
      <c r="E107" s="104"/>
      <c r="F107" s="73"/>
      <c r="G107" s="75"/>
      <c r="H107" s="75"/>
      <c r="I107" s="25"/>
      <c r="J107" s="25"/>
      <c r="K107" s="76"/>
      <c r="L107" s="76"/>
      <c r="M107" s="76"/>
      <c r="N107" s="76"/>
      <c r="O107" s="76"/>
      <c r="P107" s="76"/>
      <c r="Q107" s="76"/>
      <c r="R107" s="76"/>
      <c r="S107" s="69"/>
      <c r="T107" s="69"/>
    </row>
    <row r="108" spans="1:20" ht="15">
      <c r="A108" s="37" t="s">
        <v>163</v>
      </c>
      <c r="B108" s="26" t="s">
        <v>164</v>
      </c>
      <c r="C108" s="105"/>
      <c r="D108" s="106"/>
      <c r="E108" s="104"/>
      <c r="F108" s="73"/>
      <c r="G108" s="72"/>
      <c r="H108" s="72"/>
      <c r="I108" s="25"/>
      <c r="J108" s="25"/>
      <c r="K108" s="74"/>
      <c r="L108" s="74"/>
      <c r="M108" s="74"/>
      <c r="N108" s="74"/>
      <c r="O108" s="74"/>
      <c r="P108" s="74"/>
      <c r="Q108" s="74"/>
      <c r="R108" s="74"/>
      <c r="S108" s="69"/>
      <c r="T108" s="69"/>
    </row>
    <row r="109" spans="1:20" ht="15">
      <c r="A109" s="37" t="s">
        <v>165</v>
      </c>
      <c r="B109" s="26" t="s">
        <v>166</v>
      </c>
      <c r="C109" s="105">
        <v>1661462</v>
      </c>
      <c r="D109" s="106"/>
      <c r="E109" s="104">
        <f>SUM(C109:D109)</f>
        <v>1661462</v>
      </c>
      <c r="F109" s="73"/>
      <c r="G109" s="72"/>
      <c r="H109" s="72"/>
      <c r="I109" s="25"/>
      <c r="J109" s="25">
        <f>E109+F109+I109</f>
        <v>1661462</v>
      </c>
      <c r="K109" s="74"/>
      <c r="L109" s="74"/>
      <c r="M109" s="74"/>
      <c r="N109" s="74"/>
      <c r="O109" s="74"/>
      <c r="P109" s="74"/>
      <c r="Q109" s="74"/>
      <c r="R109" s="74"/>
      <c r="S109" s="69"/>
      <c r="T109" s="69"/>
    </row>
    <row r="110" spans="1:20" ht="15">
      <c r="A110" s="39" t="s">
        <v>167</v>
      </c>
      <c r="B110" s="27" t="s">
        <v>168</v>
      </c>
      <c r="C110" s="105"/>
      <c r="D110" s="106"/>
      <c r="E110" s="104"/>
      <c r="F110" s="73"/>
      <c r="G110" s="72"/>
      <c r="H110" s="72"/>
      <c r="I110" s="25"/>
      <c r="J110" s="25"/>
      <c r="K110" s="74"/>
      <c r="L110" s="74"/>
      <c r="M110" s="74"/>
      <c r="N110" s="74"/>
      <c r="O110" s="74"/>
      <c r="P110" s="74"/>
      <c r="Q110" s="74"/>
      <c r="R110" s="74"/>
      <c r="S110" s="69"/>
      <c r="T110" s="69"/>
    </row>
    <row r="111" spans="1:20" ht="15">
      <c r="A111" s="37" t="s">
        <v>169</v>
      </c>
      <c r="B111" s="26" t="s">
        <v>170</v>
      </c>
      <c r="C111" s="105"/>
      <c r="D111" s="106"/>
      <c r="E111" s="104"/>
      <c r="F111" s="73"/>
      <c r="G111" s="72"/>
      <c r="H111" s="72"/>
      <c r="I111" s="25"/>
      <c r="J111" s="25"/>
      <c r="K111" s="74"/>
      <c r="L111" s="74"/>
      <c r="M111" s="74"/>
      <c r="N111" s="74"/>
      <c r="O111" s="74"/>
      <c r="P111" s="74"/>
      <c r="Q111" s="74"/>
      <c r="R111" s="74"/>
      <c r="S111" s="69"/>
      <c r="T111" s="69"/>
    </row>
    <row r="112" spans="1:20" ht="15">
      <c r="A112" s="37" t="s">
        <v>171</v>
      </c>
      <c r="B112" s="26" t="s">
        <v>172</v>
      </c>
      <c r="C112" s="105"/>
      <c r="D112" s="106"/>
      <c r="E112" s="104"/>
      <c r="F112" s="73"/>
      <c r="G112" s="72"/>
      <c r="H112" s="72"/>
      <c r="I112" s="25"/>
      <c r="J112" s="25"/>
      <c r="K112" s="74"/>
      <c r="L112" s="74"/>
      <c r="M112" s="74"/>
      <c r="N112" s="74"/>
      <c r="O112" s="74"/>
      <c r="P112" s="74"/>
      <c r="Q112" s="74"/>
      <c r="R112" s="74"/>
      <c r="S112" s="69"/>
      <c r="T112" s="69"/>
    </row>
    <row r="113" spans="1:20" ht="15">
      <c r="A113" s="37" t="s">
        <v>173</v>
      </c>
      <c r="B113" s="26" t="s">
        <v>174</v>
      </c>
      <c r="C113" s="105">
        <v>93293900</v>
      </c>
      <c r="D113" s="106"/>
      <c r="E113" s="104">
        <f>SUM(C113:D113)</f>
        <v>93293900</v>
      </c>
      <c r="F113" s="73"/>
      <c r="G113" s="72"/>
      <c r="H113" s="72"/>
      <c r="I113" s="25"/>
      <c r="J113" s="25">
        <f>E113+F113+I113</f>
        <v>93293900</v>
      </c>
      <c r="K113" s="74"/>
      <c r="L113" s="74"/>
      <c r="M113" s="74"/>
      <c r="N113" s="74"/>
      <c r="O113" s="74"/>
      <c r="P113" s="74"/>
      <c r="Q113" s="74"/>
      <c r="R113" s="74"/>
      <c r="S113" s="69"/>
      <c r="T113" s="69"/>
    </row>
    <row r="114" spans="1:20" ht="15">
      <c r="A114" s="77" t="s">
        <v>317</v>
      </c>
      <c r="B114" s="29" t="s">
        <v>175</v>
      </c>
      <c r="C114" s="102">
        <f>SUM(C108:C113)</f>
        <v>94955362</v>
      </c>
      <c r="D114" s="102"/>
      <c r="E114" s="104">
        <f>SUM(C114:D114)</f>
        <v>94955362</v>
      </c>
      <c r="F114" s="73"/>
      <c r="G114" s="75"/>
      <c r="H114" s="75"/>
      <c r="I114" s="25"/>
      <c r="J114" s="25">
        <f>E114+F114+I114</f>
        <v>94955362</v>
      </c>
      <c r="K114" s="76"/>
      <c r="L114" s="76"/>
      <c r="M114" s="76"/>
      <c r="N114" s="76"/>
      <c r="O114" s="76"/>
      <c r="P114" s="76"/>
      <c r="Q114" s="76"/>
      <c r="R114" s="76"/>
      <c r="S114" s="69"/>
      <c r="T114" s="69"/>
    </row>
    <row r="115" spans="1:20" ht="15">
      <c r="A115" s="37" t="s">
        <v>176</v>
      </c>
      <c r="B115" s="26" t="s">
        <v>177</v>
      </c>
      <c r="C115" s="72"/>
      <c r="D115" s="37"/>
      <c r="E115" s="73"/>
      <c r="F115" s="73"/>
      <c r="G115" s="72"/>
      <c r="H115" s="72"/>
      <c r="I115" s="25"/>
      <c r="J115" s="25"/>
      <c r="K115" s="74"/>
      <c r="L115" s="74"/>
      <c r="M115" s="74"/>
      <c r="N115" s="74"/>
      <c r="O115" s="74"/>
      <c r="P115" s="74"/>
      <c r="Q115" s="74"/>
      <c r="R115" s="74"/>
      <c r="S115" s="69"/>
      <c r="T115" s="69"/>
    </row>
    <row r="116" spans="1:20" ht="15">
      <c r="A116" s="31" t="s">
        <v>178</v>
      </c>
      <c r="B116" s="26" t="s">
        <v>179</v>
      </c>
      <c r="C116" s="66"/>
      <c r="D116" s="31"/>
      <c r="E116" s="67"/>
      <c r="F116" s="67"/>
      <c r="G116" s="66"/>
      <c r="H116" s="66"/>
      <c r="I116" s="25"/>
      <c r="J116" s="25"/>
      <c r="K116" s="68"/>
      <c r="L116" s="68"/>
      <c r="M116" s="68"/>
      <c r="N116" s="68"/>
      <c r="O116" s="68"/>
      <c r="P116" s="68"/>
      <c r="Q116" s="68"/>
      <c r="R116" s="68"/>
      <c r="S116" s="69"/>
      <c r="T116" s="69"/>
    </row>
    <row r="117" spans="1:20" ht="15">
      <c r="A117" s="37" t="s">
        <v>350</v>
      </c>
      <c r="B117" s="26" t="s">
        <v>180</v>
      </c>
      <c r="C117" s="72"/>
      <c r="D117" s="37"/>
      <c r="E117" s="73"/>
      <c r="F117" s="73"/>
      <c r="G117" s="72"/>
      <c r="H117" s="72"/>
      <c r="I117" s="25"/>
      <c r="J117" s="25"/>
      <c r="K117" s="74"/>
      <c r="L117" s="74"/>
      <c r="M117" s="74"/>
      <c r="N117" s="74"/>
      <c r="O117" s="74"/>
      <c r="P117" s="74"/>
      <c r="Q117" s="74"/>
      <c r="R117" s="74"/>
      <c r="S117" s="69"/>
      <c r="T117" s="69"/>
    </row>
    <row r="118" spans="1:20" ht="15">
      <c r="A118" s="37" t="s">
        <v>319</v>
      </c>
      <c r="B118" s="26" t="s">
        <v>181</v>
      </c>
      <c r="C118" s="72"/>
      <c r="D118" s="37"/>
      <c r="E118" s="73"/>
      <c r="F118" s="73"/>
      <c r="G118" s="72"/>
      <c r="H118" s="72"/>
      <c r="I118" s="25"/>
      <c r="J118" s="25"/>
      <c r="K118" s="74"/>
      <c r="L118" s="74"/>
      <c r="M118" s="74"/>
      <c r="N118" s="74"/>
      <c r="O118" s="74"/>
      <c r="P118" s="74"/>
      <c r="Q118" s="74"/>
      <c r="R118" s="74"/>
      <c r="S118" s="69"/>
      <c r="T118" s="69"/>
    </row>
    <row r="119" spans="1:20" ht="15">
      <c r="A119" s="77" t="s">
        <v>320</v>
      </c>
      <c r="B119" s="29" t="s">
        <v>182</v>
      </c>
      <c r="C119" s="75"/>
      <c r="D119" s="39"/>
      <c r="E119" s="73"/>
      <c r="F119" s="73"/>
      <c r="G119" s="75"/>
      <c r="H119" s="75"/>
      <c r="I119" s="25"/>
      <c r="J119" s="25"/>
      <c r="K119" s="76"/>
      <c r="L119" s="76"/>
      <c r="M119" s="76"/>
      <c r="N119" s="76"/>
      <c r="O119" s="76"/>
      <c r="P119" s="76"/>
      <c r="Q119" s="76"/>
      <c r="R119" s="76"/>
      <c r="S119" s="69"/>
      <c r="T119" s="69"/>
    </row>
    <row r="120" spans="1:20" ht="15">
      <c r="A120" s="31" t="s">
        <v>183</v>
      </c>
      <c r="B120" s="26" t="s">
        <v>184</v>
      </c>
      <c r="C120" s="66"/>
      <c r="D120" s="31"/>
      <c r="E120" s="67"/>
      <c r="F120" s="67"/>
      <c r="G120" s="66"/>
      <c r="H120" s="66"/>
      <c r="I120" s="25"/>
      <c r="J120" s="25">
        <f>E120+F120+I120</f>
        <v>0</v>
      </c>
      <c r="K120" s="68"/>
      <c r="L120" s="68"/>
      <c r="M120" s="68"/>
      <c r="N120" s="68"/>
      <c r="O120" s="68"/>
      <c r="P120" s="68"/>
      <c r="Q120" s="68"/>
      <c r="R120" s="68"/>
      <c r="S120" s="69"/>
      <c r="T120" s="69"/>
    </row>
    <row r="121" spans="1:20" ht="15.75">
      <c r="A121" s="40" t="s">
        <v>354</v>
      </c>
      <c r="B121" s="41" t="s">
        <v>185</v>
      </c>
      <c r="C121" s="442">
        <f>SUM(C114)</f>
        <v>94955362</v>
      </c>
      <c r="D121" s="442"/>
      <c r="E121" s="442">
        <f>SUM(E114)</f>
        <v>94955362</v>
      </c>
      <c r="F121" s="442"/>
      <c r="G121" s="442"/>
      <c r="H121" s="442"/>
      <c r="I121" s="442"/>
      <c r="J121" s="442">
        <f>E121+F121+I121</f>
        <v>94955362</v>
      </c>
      <c r="K121" s="76"/>
      <c r="L121" s="76"/>
      <c r="M121" s="76"/>
      <c r="N121" s="76"/>
      <c r="O121" s="76"/>
      <c r="P121" s="76"/>
      <c r="Q121" s="76"/>
      <c r="R121" s="76"/>
      <c r="S121" s="69"/>
      <c r="T121" s="69"/>
    </row>
    <row r="122" spans="1:20" ht="15.75">
      <c r="A122" s="42" t="s">
        <v>390</v>
      </c>
      <c r="B122" s="43"/>
      <c r="C122" s="443">
        <f>C98+C121</f>
        <v>558392307</v>
      </c>
      <c r="D122" s="443">
        <f>D98+D121</f>
        <v>18000000</v>
      </c>
      <c r="E122" s="443">
        <f>E98+E121</f>
        <v>576392307</v>
      </c>
      <c r="F122" s="443">
        <f>SUM(F98)</f>
        <v>51240000</v>
      </c>
      <c r="G122" s="443">
        <f>SUM(G98)</f>
        <v>47870000</v>
      </c>
      <c r="H122" s="443">
        <f>SUM(H98)</f>
        <v>5490000</v>
      </c>
      <c r="I122" s="443">
        <f>SUM(I98)</f>
        <v>53360000</v>
      </c>
      <c r="J122" s="443">
        <f>E122+F122+I122</f>
        <v>680992307</v>
      </c>
      <c r="K122" s="69"/>
      <c r="L122" s="69"/>
      <c r="M122" s="69"/>
      <c r="N122" s="69"/>
      <c r="O122" s="69"/>
      <c r="P122" s="69"/>
      <c r="Q122" s="69"/>
      <c r="R122" s="69"/>
      <c r="S122" s="69"/>
      <c r="T122" s="69"/>
    </row>
    <row r="123" spans="2:20" ht="15">
      <c r="B123" s="69"/>
      <c r="C123" s="78"/>
      <c r="D123" s="69"/>
      <c r="E123" s="79"/>
      <c r="F123" s="79"/>
      <c r="G123" s="69"/>
      <c r="H123" s="69"/>
      <c r="I123" s="80"/>
      <c r="J123" s="79"/>
      <c r="K123" s="69"/>
      <c r="L123" s="69"/>
      <c r="M123" s="69"/>
      <c r="N123" s="69"/>
      <c r="O123" s="69"/>
      <c r="P123" s="69"/>
      <c r="Q123" s="69"/>
      <c r="R123" s="69"/>
      <c r="S123" s="69"/>
      <c r="T123" s="69"/>
    </row>
    <row r="124" spans="2:20" ht="15">
      <c r="B124" s="69"/>
      <c r="C124" s="78"/>
      <c r="D124" s="69"/>
      <c r="E124" s="79"/>
      <c r="F124" s="79"/>
      <c r="G124" s="69"/>
      <c r="H124" s="69"/>
      <c r="I124" s="80"/>
      <c r="J124" s="79"/>
      <c r="K124" s="69"/>
      <c r="L124" s="69"/>
      <c r="M124" s="69"/>
      <c r="N124" s="69"/>
      <c r="O124" s="69"/>
      <c r="P124" s="69"/>
      <c r="Q124" s="69"/>
      <c r="R124" s="69"/>
      <c r="S124" s="69"/>
      <c r="T124" s="69"/>
    </row>
    <row r="125" spans="2:20" ht="15">
      <c r="B125" s="69"/>
      <c r="C125" s="78"/>
      <c r="D125" s="69"/>
      <c r="E125" s="79"/>
      <c r="F125" s="79"/>
      <c r="G125" s="69"/>
      <c r="H125" s="69"/>
      <c r="I125" s="80"/>
      <c r="J125" s="79"/>
      <c r="K125" s="69"/>
      <c r="L125" s="69"/>
      <c r="M125" s="69"/>
      <c r="N125" s="69"/>
      <c r="O125" s="69"/>
      <c r="P125" s="69"/>
      <c r="Q125" s="69"/>
      <c r="R125" s="69"/>
      <c r="S125" s="69"/>
      <c r="T125" s="69"/>
    </row>
    <row r="126" spans="2:20" ht="15">
      <c r="B126" s="69"/>
      <c r="C126" s="78"/>
      <c r="D126" s="69"/>
      <c r="E126" s="79"/>
      <c r="F126" s="79"/>
      <c r="G126" s="69"/>
      <c r="H126" s="69"/>
      <c r="I126" s="80"/>
      <c r="J126" s="79"/>
      <c r="K126" s="69"/>
      <c r="L126" s="69"/>
      <c r="M126" s="69"/>
      <c r="N126" s="69"/>
      <c r="O126" s="69"/>
      <c r="P126" s="69"/>
      <c r="Q126" s="69"/>
      <c r="R126" s="69"/>
      <c r="S126" s="69"/>
      <c r="T126" s="69"/>
    </row>
    <row r="127" spans="2:20" ht="15">
      <c r="B127" s="69"/>
      <c r="C127" s="78"/>
      <c r="D127" s="69"/>
      <c r="E127" s="79"/>
      <c r="F127" s="79"/>
      <c r="G127" s="69"/>
      <c r="H127" s="69"/>
      <c r="I127" s="80"/>
      <c r="J127" s="79"/>
      <c r="K127" s="69"/>
      <c r="L127" s="69"/>
      <c r="M127" s="69"/>
      <c r="N127" s="69"/>
      <c r="O127" s="69"/>
      <c r="P127" s="69"/>
      <c r="Q127" s="69"/>
      <c r="R127" s="69"/>
      <c r="S127" s="69"/>
      <c r="T127" s="69"/>
    </row>
    <row r="128" spans="2:20" ht="15">
      <c r="B128" s="69"/>
      <c r="C128" s="78"/>
      <c r="D128" s="69"/>
      <c r="E128" s="79"/>
      <c r="F128" s="79"/>
      <c r="G128" s="69"/>
      <c r="H128" s="69"/>
      <c r="I128" s="80"/>
      <c r="J128" s="79"/>
      <c r="K128" s="69"/>
      <c r="L128" s="69"/>
      <c r="M128" s="69"/>
      <c r="N128" s="69"/>
      <c r="O128" s="69"/>
      <c r="P128" s="69"/>
      <c r="Q128" s="69"/>
      <c r="R128" s="69"/>
      <c r="S128" s="69"/>
      <c r="T128" s="69"/>
    </row>
    <row r="129" spans="2:20" ht="15">
      <c r="B129" s="69"/>
      <c r="C129" s="78"/>
      <c r="D129" s="69"/>
      <c r="E129" s="79"/>
      <c r="F129" s="79"/>
      <c r="G129" s="69"/>
      <c r="H129" s="69"/>
      <c r="I129" s="80"/>
      <c r="J129" s="79"/>
      <c r="K129" s="69"/>
      <c r="L129" s="69"/>
      <c r="M129" s="69"/>
      <c r="N129" s="69"/>
      <c r="O129" s="69"/>
      <c r="P129" s="69"/>
      <c r="Q129" s="69"/>
      <c r="R129" s="69"/>
      <c r="S129" s="69"/>
      <c r="T129" s="69"/>
    </row>
    <row r="130" spans="2:20" ht="15">
      <c r="B130" s="69"/>
      <c r="C130" s="78"/>
      <c r="D130" s="69"/>
      <c r="E130" s="79"/>
      <c r="F130" s="79"/>
      <c r="G130" s="69"/>
      <c r="H130" s="69"/>
      <c r="I130" s="80"/>
      <c r="J130" s="79"/>
      <c r="K130" s="69"/>
      <c r="L130" s="69"/>
      <c r="M130" s="69"/>
      <c r="N130" s="69"/>
      <c r="O130" s="69"/>
      <c r="P130" s="69"/>
      <c r="Q130" s="69"/>
      <c r="R130" s="69"/>
      <c r="S130" s="69"/>
      <c r="T130" s="69"/>
    </row>
    <row r="131" spans="2:20" ht="15">
      <c r="B131" s="69"/>
      <c r="C131" s="78"/>
      <c r="D131" s="69"/>
      <c r="E131" s="79"/>
      <c r="F131" s="79"/>
      <c r="G131" s="69"/>
      <c r="H131" s="69"/>
      <c r="I131" s="80"/>
      <c r="J131" s="79"/>
      <c r="K131" s="69"/>
      <c r="L131" s="69"/>
      <c r="M131" s="69"/>
      <c r="N131" s="69"/>
      <c r="O131" s="69"/>
      <c r="P131" s="69"/>
      <c r="Q131" s="69"/>
      <c r="R131" s="69"/>
      <c r="S131" s="69"/>
      <c r="T131" s="69"/>
    </row>
    <row r="132" spans="2:20" ht="15">
      <c r="B132" s="69"/>
      <c r="C132" s="78"/>
      <c r="D132" s="69"/>
      <c r="E132" s="79"/>
      <c r="F132" s="79"/>
      <c r="G132" s="69"/>
      <c r="H132" s="69"/>
      <c r="I132" s="80"/>
      <c r="J132" s="79"/>
      <c r="K132" s="69"/>
      <c r="L132" s="69"/>
      <c r="M132" s="69"/>
      <c r="N132" s="69"/>
      <c r="O132" s="69"/>
      <c r="P132" s="69"/>
      <c r="Q132" s="69"/>
      <c r="R132" s="69"/>
      <c r="S132" s="69"/>
      <c r="T132" s="69"/>
    </row>
    <row r="133" spans="2:20" ht="15">
      <c r="B133" s="69"/>
      <c r="C133" s="78"/>
      <c r="D133" s="69"/>
      <c r="E133" s="79"/>
      <c r="F133" s="79"/>
      <c r="G133" s="69"/>
      <c r="H133" s="69"/>
      <c r="I133" s="80"/>
      <c r="J133" s="79"/>
      <c r="K133" s="69"/>
      <c r="L133" s="69"/>
      <c r="M133" s="69"/>
      <c r="N133" s="69"/>
      <c r="O133" s="69"/>
      <c r="P133" s="69"/>
      <c r="Q133" s="69"/>
      <c r="R133" s="69"/>
      <c r="S133" s="69"/>
      <c r="T133" s="69"/>
    </row>
    <row r="134" spans="2:20" ht="15">
      <c r="B134" s="69"/>
      <c r="C134" s="78"/>
      <c r="D134" s="69"/>
      <c r="E134" s="79"/>
      <c r="F134" s="79"/>
      <c r="G134" s="69"/>
      <c r="H134" s="69"/>
      <c r="I134" s="80"/>
      <c r="J134" s="79"/>
      <c r="K134" s="69"/>
      <c r="L134" s="69"/>
      <c r="M134" s="69"/>
      <c r="N134" s="69"/>
      <c r="O134" s="69"/>
      <c r="P134" s="69"/>
      <c r="Q134" s="69"/>
      <c r="R134" s="69"/>
      <c r="S134" s="69"/>
      <c r="T134" s="69"/>
    </row>
    <row r="135" spans="2:20" ht="15">
      <c r="B135" s="69"/>
      <c r="C135" s="78"/>
      <c r="D135" s="69"/>
      <c r="E135" s="79"/>
      <c r="F135" s="79"/>
      <c r="G135" s="69"/>
      <c r="H135" s="69"/>
      <c r="I135" s="80"/>
      <c r="J135" s="79"/>
      <c r="K135" s="69"/>
      <c r="L135" s="69"/>
      <c r="M135" s="69"/>
      <c r="N135" s="69"/>
      <c r="O135" s="69"/>
      <c r="P135" s="69"/>
      <c r="Q135" s="69"/>
      <c r="R135" s="69"/>
      <c r="S135" s="69"/>
      <c r="T135" s="69"/>
    </row>
    <row r="136" spans="2:20" ht="15">
      <c r="B136" s="69"/>
      <c r="C136" s="78"/>
      <c r="D136" s="69"/>
      <c r="E136" s="79"/>
      <c r="F136" s="79"/>
      <c r="G136" s="69"/>
      <c r="H136" s="69"/>
      <c r="I136" s="80"/>
      <c r="J136" s="79"/>
      <c r="K136" s="69"/>
      <c r="L136" s="69"/>
      <c r="M136" s="69"/>
      <c r="N136" s="69"/>
      <c r="O136" s="69"/>
      <c r="P136" s="69"/>
      <c r="Q136" s="69"/>
      <c r="R136" s="69"/>
      <c r="S136" s="69"/>
      <c r="T136" s="69"/>
    </row>
    <row r="137" spans="2:20" ht="15">
      <c r="B137" s="69"/>
      <c r="C137" s="78"/>
      <c r="D137" s="69"/>
      <c r="E137" s="79"/>
      <c r="F137" s="79"/>
      <c r="G137" s="69"/>
      <c r="H137" s="69"/>
      <c r="I137" s="80"/>
      <c r="J137" s="79"/>
      <c r="K137" s="69"/>
      <c r="L137" s="69"/>
      <c r="M137" s="69"/>
      <c r="N137" s="69"/>
      <c r="O137" s="69"/>
      <c r="P137" s="69"/>
      <c r="Q137" s="69"/>
      <c r="R137" s="69"/>
      <c r="S137" s="69"/>
      <c r="T137" s="69"/>
    </row>
    <row r="138" spans="2:20" ht="15">
      <c r="B138" s="69"/>
      <c r="C138" s="78"/>
      <c r="D138" s="69"/>
      <c r="E138" s="79"/>
      <c r="F138" s="79"/>
      <c r="G138" s="69"/>
      <c r="H138" s="69"/>
      <c r="I138" s="80"/>
      <c r="J138" s="79"/>
      <c r="K138" s="69"/>
      <c r="L138" s="69"/>
      <c r="M138" s="69"/>
      <c r="N138" s="69"/>
      <c r="O138" s="69"/>
      <c r="P138" s="69"/>
      <c r="Q138" s="69"/>
      <c r="R138" s="69"/>
      <c r="S138" s="69"/>
      <c r="T138" s="69"/>
    </row>
    <row r="139" spans="2:20" ht="15">
      <c r="B139" s="69"/>
      <c r="C139" s="78"/>
      <c r="D139" s="69"/>
      <c r="E139" s="79"/>
      <c r="F139" s="79"/>
      <c r="G139" s="69"/>
      <c r="H139" s="69"/>
      <c r="I139" s="80"/>
      <c r="J139" s="79"/>
      <c r="K139" s="69"/>
      <c r="L139" s="69"/>
      <c r="M139" s="69"/>
      <c r="N139" s="69"/>
      <c r="O139" s="69"/>
      <c r="P139" s="69"/>
      <c r="Q139" s="69"/>
      <c r="R139" s="69"/>
      <c r="S139" s="69"/>
      <c r="T139" s="69"/>
    </row>
    <row r="140" spans="2:20" ht="15">
      <c r="B140" s="69"/>
      <c r="C140" s="78"/>
      <c r="D140" s="69"/>
      <c r="E140" s="79"/>
      <c r="F140" s="79"/>
      <c r="G140" s="69"/>
      <c r="H140" s="69"/>
      <c r="I140" s="80"/>
      <c r="J140" s="79"/>
      <c r="K140" s="69"/>
      <c r="L140" s="69"/>
      <c r="M140" s="69"/>
      <c r="N140" s="69"/>
      <c r="O140" s="69"/>
      <c r="P140" s="69"/>
      <c r="Q140" s="69"/>
      <c r="R140" s="69"/>
      <c r="S140" s="69"/>
      <c r="T140" s="69"/>
    </row>
    <row r="141" spans="2:20" ht="15">
      <c r="B141" s="69"/>
      <c r="C141" s="78"/>
      <c r="D141" s="69"/>
      <c r="E141" s="79"/>
      <c r="F141" s="79"/>
      <c r="G141" s="69"/>
      <c r="H141" s="69"/>
      <c r="I141" s="80"/>
      <c r="J141" s="79"/>
      <c r="K141" s="69"/>
      <c r="L141" s="69"/>
      <c r="M141" s="69"/>
      <c r="N141" s="69"/>
      <c r="O141" s="69"/>
      <c r="P141" s="69"/>
      <c r="Q141" s="69"/>
      <c r="R141" s="69"/>
      <c r="S141" s="69"/>
      <c r="T141" s="69"/>
    </row>
    <row r="142" spans="2:20" ht="15">
      <c r="B142" s="69"/>
      <c r="C142" s="78"/>
      <c r="D142" s="69"/>
      <c r="E142" s="79"/>
      <c r="F142" s="79"/>
      <c r="G142" s="69"/>
      <c r="H142" s="69"/>
      <c r="I142" s="80"/>
      <c r="J142" s="79"/>
      <c r="K142" s="69"/>
      <c r="L142" s="69"/>
      <c r="M142" s="69"/>
      <c r="N142" s="69"/>
      <c r="O142" s="69"/>
      <c r="P142" s="69"/>
      <c r="Q142" s="69"/>
      <c r="R142" s="69"/>
      <c r="S142" s="69"/>
      <c r="T142" s="69"/>
    </row>
    <row r="143" spans="2:20" ht="15">
      <c r="B143" s="69"/>
      <c r="C143" s="78"/>
      <c r="D143" s="69"/>
      <c r="E143" s="79"/>
      <c r="F143" s="79"/>
      <c r="G143" s="69"/>
      <c r="H143" s="69"/>
      <c r="I143" s="80"/>
      <c r="J143" s="79"/>
      <c r="K143" s="69"/>
      <c r="L143" s="69"/>
      <c r="M143" s="69"/>
      <c r="N143" s="69"/>
      <c r="O143" s="69"/>
      <c r="P143" s="69"/>
      <c r="Q143" s="69"/>
      <c r="R143" s="69"/>
      <c r="S143" s="69"/>
      <c r="T143" s="69"/>
    </row>
    <row r="144" spans="2:20" ht="15">
      <c r="B144" s="69"/>
      <c r="C144" s="78"/>
      <c r="D144" s="69"/>
      <c r="E144" s="79"/>
      <c r="F144" s="79"/>
      <c r="G144" s="69"/>
      <c r="H144" s="69"/>
      <c r="I144" s="80"/>
      <c r="J144" s="79"/>
      <c r="K144" s="69"/>
      <c r="L144" s="69"/>
      <c r="M144" s="69"/>
      <c r="N144" s="69"/>
      <c r="O144" s="69"/>
      <c r="P144" s="69"/>
      <c r="Q144" s="69"/>
      <c r="R144" s="69"/>
      <c r="S144" s="69"/>
      <c r="T144" s="69"/>
    </row>
    <row r="145" spans="2:20" ht="15">
      <c r="B145" s="69"/>
      <c r="C145" s="78"/>
      <c r="D145" s="69"/>
      <c r="E145" s="79"/>
      <c r="F145" s="79"/>
      <c r="G145" s="69"/>
      <c r="H145" s="69"/>
      <c r="I145" s="80"/>
      <c r="J145" s="79"/>
      <c r="K145" s="69"/>
      <c r="L145" s="69"/>
      <c r="M145" s="69"/>
      <c r="N145" s="69"/>
      <c r="O145" s="69"/>
      <c r="P145" s="69"/>
      <c r="Q145" s="69"/>
      <c r="R145" s="69"/>
      <c r="S145" s="69"/>
      <c r="T145" s="69"/>
    </row>
    <row r="146" spans="2:20" ht="15">
      <c r="B146" s="69"/>
      <c r="C146" s="78"/>
      <c r="D146" s="69"/>
      <c r="E146" s="79"/>
      <c r="F146" s="79"/>
      <c r="G146" s="69"/>
      <c r="H146" s="69"/>
      <c r="I146" s="80"/>
      <c r="J146" s="79"/>
      <c r="K146" s="69"/>
      <c r="L146" s="69"/>
      <c r="M146" s="69"/>
      <c r="N146" s="69"/>
      <c r="O146" s="69"/>
      <c r="P146" s="69"/>
      <c r="Q146" s="69"/>
      <c r="R146" s="69"/>
      <c r="S146" s="69"/>
      <c r="T146" s="69"/>
    </row>
    <row r="147" spans="2:20" ht="15">
      <c r="B147" s="69"/>
      <c r="C147" s="78"/>
      <c r="D147" s="69"/>
      <c r="E147" s="79"/>
      <c r="F147" s="79"/>
      <c r="G147" s="69"/>
      <c r="H147" s="69"/>
      <c r="I147" s="80"/>
      <c r="J147" s="79"/>
      <c r="K147" s="69"/>
      <c r="L147" s="69"/>
      <c r="M147" s="69"/>
      <c r="N147" s="69"/>
      <c r="O147" s="69"/>
      <c r="P147" s="69"/>
      <c r="Q147" s="69"/>
      <c r="R147" s="69"/>
      <c r="S147" s="69"/>
      <c r="T147" s="69"/>
    </row>
    <row r="148" spans="2:20" ht="15">
      <c r="B148" s="69"/>
      <c r="C148" s="78"/>
      <c r="D148" s="69"/>
      <c r="E148" s="79"/>
      <c r="F148" s="79"/>
      <c r="G148" s="69"/>
      <c r="H148" s="69"/>
      <c r="I148" s="80"/>
      <c r="J148" s="79"/>
      <c r="K148" s="69"/>
      <c r="L148" s="69"/>
      <c r="M148" s="69"/>
      <c r="N148" s="69"/>
      <c r="O148" s="69"/>
      <c r="P148" s="69"/>
      <c r="Q148" s="69"/>
      <c r="R148" s="69"/>
      <c r="S148" s="69"/>
      <c r="T148" s="69"/>
    </row>
    <row r="149" spans="2:20" ht="15">
      <c r="B149" s="69"/>
      <c r="C149" s="78"/>
      <c r="D149" s="69"/>
      <c r="E149" s="79"/>
      <c r="F149" s="79"/>
      <c r="G149" s="69"/>
      <c r="H149" s="69"/>
      <c r="I149" s="80"/>
      <c r="J149" s="79"/>
      <c r="K149" s="69"/>
      <c r="L149" s="69"/>
      <c r="M149" s="69"/>
      <c r="N149" s="69"/>
      <c r="O149" s="69"/>
      <c r="P149" s="69"/>
      <c r="Q149" s="69"/>
      <c r="R149" s="69"/>
      <c r="S149" s="69"/>
      <c r="T149" s="69"/>
    </row>
    <row r="150" spans="2:20" ht="15">
      <c r="B150" s="69"/>
      <c r="C150" s="78"/>
      <c r="D150" s="69"/>
      <c r="E150" s="79"/>
      <c r="F150" s="79"/>
      <c r="G150" s="69"/>
      <c r="H150" s="69"/>
      <c r="I150" s="80"/>
      <c r="J150" s="79"/>
      <c r="K150" s="69"/>
      <c r="L150" s="69"/>
      <c r="M150" s="69"/>
      <c r="N150" s="69"/>
      <c r="O150" s="69"/>
      <c r="P150" s="69"/>
      <c r="Q150" s="69"/>
      <c r="R150" s="69"/>
      <c r="S150" s="69"/>
      <c r="T150" s="69"/>
    </row>
    <row r="151" spans="2:20" ht="15">
      <c r="B151" s="69"/>
      <c r="C151" s="78"/>
      <c r="D151" s="69"/>
      <c r="E151" s="79"/>
      <c r="F151" s="79"/>
      <c r="G151" s="69"/>
      <c r="H151" s="69"/>
      <c r="I151" s="80"/>
      <c r="J151" s="79"/>
      <c r="K151" s="69"/>
      <c r="L151" s="69"/>
      <c r="M151" s="69"/>
      <c r="N151" s="69"/>
      <c r="O151" s="69"/>
      <c r="P151" s="69"/>
      <c r="Q151" s="69"/>
      <c r="R151" s="69"/>
      <c r="S151" s="69"/>
      <c r="T151" s="69"/>
    </row>
    <row r="152" spans="2:20" ht="15">
      <c r="B152" s="69"/>
      <c r="C152" s="78"/>
      <c r="D152" s="69"/>
      <c r="E152" s="79"/>
      <c r="F152" s="79"/>
      <c r="G152" s="69"/>
      <c r="H152" s="69"/>
      <c r="I152" s="80"/>
      <c r="J152" s="79"/>
      <c r="K152" s="69"/>
      <c r="L152" s="69"/>
      <c r="M152" s="69"/>
      <c r="N152" s="69"/>
      <c r="O152" s="69"/>
      <c r="P152" s="69"/>
      <c r="Q152" s="69"/>
      <c r="R152" s="69"/>
      <c r="S152" s="69"/>
      <c r="T152" s="69"/>
    </row>
    <row r="153" spans="2:20" ht="15">
      <c r="B153" s="69"/>
      <c r="C153" s="78"/>
      <c r="D153" s="69"/>
      <c r="E153" s="79"/>
      <c r="F153" s="79"/>
      <c r="G153" s="69"/>
      <c r="H153" s="69"/>
      <c r="I153" s="80"/>
      <c r="J153" s="79"/>
      <c r="K153" s="69"/>
      <c r="L153" s="69"/>
      <c r="M153" s="69"/>
      <c r="N153" s="69"/>
      <c r="O153" s="69"/>
      <c r="P153" s="69"/>
      <c r="Q153" s="69"/>
      <c r="R153" s="69"/>
      <c r="S153" s="69"/>
      <c r="T153" s="69"/>
    </row>
    <row r="154" spans="2:20" ht="15">
      <c r="B154" s="69"/>
      <c r="C154" s="78"/>
      <c r="D154" s="69"/>
      <c r="E154" s="79"/>
      <c r="F154" s="79"/>
      <c r="G154" s="69"/>
      <c r="H154" s="69"/>
      <c r="I154" s="80"/>
      <c r="J154" s="79"/>
      <c r="K154" s="69"/>
      <c r="L154" s="69"/>
      <c r="M154" s="69"/>
      <c r="N154" s="69"/>
      <c r="O154" s="69"/>
      <c r="P154" s="69"/>
      <c r="Q154" s="69"/>
      <c r="R154" s="69"/>
      <c r="S154" s="69"/>
      <c r="T154" s="69"/>
    </row>
    <row r="155" spans="2:20" ht="15">
      <c r="B155" s="69"/>
      <c r="C155" s="78"/>
      <c r="D155" s="69"/>
      <c r="E155" s="79"/>
      <c r="F155" s="79"/>
      <c r="G155" s="69"/>
      <c r="H155" s="69"/>
      <c r="I155" s="80"/>
      <c r="J155" s="79"/>
      <c r="K155" s="69"/>
      <c r="L155" s="69"/>
      <c r="M155" s="69"/>
      <c r="N155" s="69"/>
      <c r="O155" s="69"/>
      <c r="P155" s="69"/>
      <c r="Q155" s="69"/>
      <c r="R155" s="69"/>
      <c r="S155" s="69"/>
      <c r="T155" s="69"/>
    </row>
    <row r="156" spans="2:20" ht="15">
      <c r="B156" s="69"/>
      <c r="C156" s="78"/>
      <c r="D156" s="69"/>
      <c r="E156" s="79"/>
      <c r="F156" s="79"/>
      <c r="G156" s="69"/>
      <c r="H156" s="69"/>
      <c r="I156" s="80"/>
      <c r="J156" s="79"/>
      <c r="K156" s="69"/>
      <c r="L156" s="69"/>
      <c r="M156" s="69"/>
      <c r="N156" s="69"/>
      <c r="O156" s="69"/>
      <c r="P156" s="69"/>
      <c r="Q156" s="69"/>
      <c r="R156" s="69"/>
      <c r="S156" s="69"/>
      <c r="T156" s="69"/>
    </row>
    <row r="157" spans="2:20" ht="15">
      <c r="B157" s="69"/>
      <c r="C157" s="78"/>
      <c r="D157" s="69"/>
      <c r="E157" s="79"/>
      <c r="F157" s="79"/>
      <c r="G157" s="69"/>
      <c r="H157" s="69"/>
      <c r="I157" s="80"/>
      <c r="J157" s="79"/>
      <c r="K157" s="69"/>
      <c r="L157" s="69"/>
      <c r="M157" s="69"/>
      <c r="N157" s="69"/>
      <c r="O157" s="69"/>
      <c r="P157" s="69"/>
      <c r="Q157" s="69"/>
      <c r="R157" s="69"/>
      <c r="S157" s="69"/>
      <c r="T157" s="69"/>
    </row>
    <row r="158" spans="2:20" ht="15">
      <c r="B158" s="69"/>
      <c r="C158" s="78"/>
      <c r="D158" s="69"/>
      <c r="E158" s="79"/>
      <c r="F158" s="79"/>
      <c r="G158" s="69"/>
      <c r="H158" s="69"/>
      <c r="I158" s="80"/>
      <c r="J158" s="79"/>
      <c r="K158" s="69"/>
      <c r="L158" s="69"/>
      <c r="M158" s="69"/>
      <c r="N158" s="69"/>
      <c r="O158" s="69"/>
      <c r="P158" s="69"/>
      <c r="Q158" s="69"/>
      <c r="R158" s="69"/>
      <c r="S158" s="69"/>
      <c r="T158" s="69"/>
    </row>
    <row r="159" spans="2:20" ht="15">
      <c r="B159" s="69"/>
      <c r="C159" s="78"/>
      <c r="D159" s="69"/>
      <c r="E159" s="79"/>
      <c r="F159" s="79"/>
      <c r="G159" s="69"/>
      <c r="H159" s="69"/>
      <c r="I159" s="80"/>
      <c r="J159" s="79"/>
      <c r="K159" s="69"/>
      <c r="L159" s="69"/>
      <c r="M159" s="69"/>
      <c r="N159" s="69"/>
      <c r="O159" s="69"/>
      <c r="P159" s="69"/>
      <c r="Q159" s="69"/>
      <c r="R159" s="69"/>
      <c r="S159" s="69"/>
      <c r="T159" s="69"/>
    </row>
    <row r="160" spans="2:20" ht="15">
      <c r="B160" s="69"/>
      <c r="C160" s="78"/>
      <c r="D160" s="69"/>
      <c r="E160" s="79"/>
      <c r="F160" s="79"/>
      <c r="G160" s="69"/>
      <c r="H160" s="69"/>
      <c r="I160" s="80"/>
      <c r="J160" s="79"/>
      <c r="K160" s="69"/>
      <c r="L160" s="69"/>
      <c r="M160" s="69"/>
      <c r="N160" s="69"/>
      <c r="O160" s="69"/>
      <c r="P160" s="69"/>
      <c r="Q160" s="69"/>
      <c r="R160" s="69"/>
      <c r="S160" s="69"/>
      <c r="T160" s="69"/>
    </row>
    <row r="161" spans="2:20" ht="15">
      <c r="B161" s="69"/>
      <c r="C161" s="78"/>
      <c r="D161" s="69"/>
      <c r="E161" s="79"/>
      <c r="F161" s="79"/>
      <c r="G161" s="69"/>
      <c r="H161" s="69"/>
      <c r="I161" s="80"/>
      <c r="J161" s="79"/>
      <c r="K161" s="69"/>
      <c r="L161" s="69"/>
      <c r="M161" s="69"/>
      <c r="N161" s="69"/>
      <c r="O161" s="69"/>
      <c r="P161" s="69"/>
      <c r="Q161" s="69"/>
      <c r="R161" s="69"/>
      <c r="S161" s="69"/>
      <c r="T161" s="69"/>
    </row>
    <row r="162" spans="2:20" ht="15">
      <c r="B162" s="69"/>
      <c r="C162" s="78"/>
      <c r="D162" s="69"/>
      <c r="E162" s="79"/>
      <c r="F162" s="79"/>
      <c r="G162" s="69"/>
      <c r="H162" s="69"/>
      <c r="I162" s="80"/>
      <c r="J162" s="79"/>
      <c r="K162" s="69"/>
      <c r="L162" s="69"/>
      <c r="M162" s="69"/>
      <c r="N162" s="69"/>
      <c r="O162" s="69"/>
      <c r="P162" s="69"/>
      <c r="Q162" s="69"/>
      <c r="R162" s="69"/>
      <c r="S162" s="69"/>
      <c r="T162" s="69"/>
    </row>
    <row r="163" spans="2:20" ht="15">
      <c r="B163" s="69"/>
      <c r="C163" s="78"/>
      <c r="D163" s="69"/>
      <c r="E163" s="79"/>
      <c r="F163" s="79"/>
      <c r="G163" s="69"/>
      <c r="H163" s="69"/>
      <c r="I163" s="80"/>
      <c r="J163" s="79"/>
      <c r="K163" s="69"/>
      <c r="L163" s="69"/>
      <c r="M163" s="69"/>
      <c r="N163" s="69"/>
      <c r="O163" s="69"/>
      <c r="P163" s="69"/>
      <c r="Q163" s="69"/>
      <c r="R163" s="69"/>
      <c r="S163" s="69"/>
      <c r="T163" s="69"/>
    </row>
    <row r="164" spans="2:20" ht="15">
      <c r="B164" s="69"/>
      <c r="C164" s="78"/>
      <c r="D164" s="69"/>
      <c r="E164" s="79"/>
      <c r="F164" s="79"/>
      <c r="G164" s="69"/>
      <c r="H164" s="69"/>
      <c r="I164" s="80"/>
      <c r="J164" s="79"/>
      <c r="K164" s="69"/>
      <c r="L164" s="69"/>
      <c r="M164" s="69"/>
      <c r="N164" s="69"/>
      <c r="O164" s="69"/>
      <c r="P164" s="69"/>
      <c r="Q164" s="69"/>
      <c r="R164" s="69"/>
      <c r="S164" s="69"/>
      <c r="T164" s="69"/>
    </row>
    <row r="165" spans="2:20" ht="15">
      <c r="B165" s="69"/>
      <c r="C165" s="78"/>
      <c r="D165" s="69"/>
      <c r="E165" s="79"/>
      <c r="F165" s="79"/>
      <c r="G165" s="69"/>
      <c r="H165" s="69"/>
      <c r="I165" s="80"/>
      <c r="J165" s="79"/>
      <c r="K165" s="69"/>
      <c r="L165" s="69"/>
      <c r="M165" s="69"/>
      <c r="N165" s="69"/>
      <c r="O165" s="69"/>
      <c r="P165" s="69"/>
      <c r="Q165" s="69"/>
      <c r="R165" s="69"/>
      <c r="S165" s="69"/>
      <c r="T165" s="69"/>
    </row>
    <row r="166" spans="2:20" ht="15">
      <c r="B166" s="69"/>
      <c r="C166" s="78"/>
      <c r="D166" s="69"/>
      <c r="E166" s="79"/>
      <c r="F166" s="79"/>
      <c r="G166" s="69"/>
      <c r="H166" s="69"/>
      <c r="I166" s="80"/>
      <c r="J166" s="79"/>
      <c r="K166" s="69"/>
      <c r="L166" s="69"/>
      <c r="M166" s="69"/>
      <c r="N166" s="69"/>
      <c r="O166" s="69"/>
      <c r="P166" s="69"/>
      <c r="Q166" s="69"/>
      <c r="R166" s="69"/>
      <c r="S166" s="69"/>
      <c r="T166" s="69"/>
    </row>
    <row r="167" spans="2:20" ht="15">
      <c r="B167" s="69"/>
      <c r="C167" s="78"/>
      <c r="D167" s="69"/>
      <c r="E167" s="79"/>
      <c r="F167" s="79"/>
      <c r="G167" s="69"/>
      <c r="H167" s="69"/>
      <c r="I167" s="80"/>
      <c r="J167" s="79"/>
      <c r="K167" s="69"/>
      <c r="L167" s="69"/>
      <c r="M167" s="69"/>
      <c r="N167" s="69"/>
      <c r="O167" s="69"/>
      <c r="P167" s="69"/>
      <c r="Q167" s="69"/>
      <c r="R167" s="69"/>
      <c r="S167" s="69"/>
      <c r="T167" s="69"/>
    </row>
    <row r="168" spans="2:20" ht="15">
      <c r="B168" s="69"/>
      <c r="C168" s="78"/>
      <c r="D168" s="69"/>
      <c r="E168" s="79"/>
      <c r="F168" s="79"/>
      <c r="G168" s="69"/>
      <c r="H168" s="69"/>
      <c r="I168" s="80"/>
      <c r="J168" s="79"/>
      <c r="K168" s="69"/>
      <c r="L168" s="69"/>
      <c r="M168" s="69"/>
      <c r="N168" s="69"/>
      <c r="O168" s="69"/>
      <c r="P168" s="69"/>
      <c r="Q168" s="69"/>
      <c r="R168" s="69"/>
      <c r="S168" s="69"/>
      <c r="T168" s="69"/>
    </row>
    <row r="169" spans="2:20" ht="15">
      <c r="B169" s="69"/>
      <c r="C169" s="78"/>
      <c r="D169" s="69"/>
      <c r="E169" s="79"/>
      <c r="F169" s="79"/>
      <c r="G169" s="69"/>
      <c r="H169" s="69"/>
      <c r="I169" s="80"/>
      <c r="J169" s="79"/>
      <c r="K169" s="69"/>
      <c r="L169" s="69"/>
      <c r="M169" s="69"/>
      <c r="N169" s="69"/>
      <c r="O169" s="69"/>
      <c r="P169" s="69"/>
      <c r="Q169" s="69"/>
      <c r="R169" s="69"/>
      <c r="S169" s="69"/>
      <c r="T169" s="69"/>
    </row>
    <row r="170" spans="2:20" ht="15">
      <c r="B170" s="69"/>
      <c r="C170" s="78"/>
      <c r="D170" s="69"/>
      <c r="E170" s="79"/>
      <c r="F170" s="79"/>
      <c r="G170" s="69"/>
      <c r="H170" s="69"/>
      <c r="I170" s="80"/>
      <c r="J170" s="79"/>
      <c r="K170" s="69"/>
      <c r="L170" s="69"/>
      <c r="M170" s="69"/>
      <c r="N170" s="69"/>
      <c r="O170" s="69"/>
      <c r="P170" s="69"/>
      <c r="Q170" s="69"/>
      <c r="R170" s="69"/>
      <c r="S170" s="69"/>
      <c r="T170" s="69"/>
    </row>
    <row r="171" spans="2:20" ht="15">
      <c r="B171" s="69"/>
      <c r="C171" s="78"/>
      <c r="D171" s="69"/>
      <c r="E171" s="79"/>
      <c r="F171" s="79"/>
      <c r="G171" s="69"/>
      <c r="H171" s="69"/>
      <c r="I171" s="80"/>
      <c r="J171" s="79"/>
      <c r="K171" s="69"/>
      <c r="L171" s="69"/>
      <c r="M171" s="69"/>
      <c r="N171" s="69"/>
      <c r="O171" s="69"/>
      <c r="P171" s="69"/>
      <c r="Q171" s="69"/>
      <c r="R171" s="69"/>
      <c r="S171" s="69"/>
      <c r="T171" s="69"/>
    </row>
  </sheetData>
  <sheetProtection/>
  <mergeCells count="2">
    <mergeCell ref="A1:K1"/>
    <mergeCell ref="A2:J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62" r:id="rId1"/>
  <rowBreaks count="1" manualBreakCount="1">
    <brk id="74" max="12" man="1"/>
  </rowBreaks>
  <colBreaks count="1" manualBreakCount="1">
    <brk id="10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Edit</cp:lastModifiedBy>
  <cp:lastPrinted>2017-03-02T12:48:57Z</cp:lastPrinted>
  <dcterms:created xsi:type="dcterms:W3CDTF">2014-01-03T21:48:14Z</dcterms:created>
  <dcterms:modified xsi:type="dcterms:W3CDTF">2017-03-03T10:12:20Z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