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882" firstSheet="16" activeTab="23"/>
  </bookViews>
  <sheets>
    <sheet name="I. kiemelt ei " sheetId="1" r:id="rId1"/>
    <sheet name="1. bevételek " sheetId="2" r:id="rId2"/>
    <sheet name="1.1 Bevétel COFOG" sheetId="3" r:id="rId3"/>
    <sheet name="2. kiadások " sheetId="4" r:id="rId4"/>
    <sheet name="2.1 Kiadás COFOG" sheetId="5" r:id="rId5"/>
    <sheet name="3. létszám" sheetId="6" r:id="rId6"/>
    <sheet name="4. beruházások " sheetId="7" r:id="rId7"/>
    <sheet name="5. tartalékok" sheetId="8" r:id="rId8"/>
    <sheet name="6. stabilitási 1" sheetId="9" r:id="rId9"/>
    <sheet name="7. stabilitási 2" sheetId="10" r:id="rId10"/>
    <sheet name="8. EU projektek" sheetId="11" r:id="rId11"/>
    <sheet name="9. hitelek" sheetId="12" r:id="rId12"/>
    <sheet name="10. finanszírozás" sheetId="13" r:id="rId13"/>
    <sheet name="11. szociális kiadások" sheetId="14" r:id="rId14"/>
    <sheet name="12. átadott (2)" sheetId="15" r:id="rId15"/>
    <sheet name="13. átvett" sheetId="16" r:id="rId16"/>
    <sheet name="14. helyi adók" sheetId="17" r:id="rId17"/>
    <sheet name="15. MÉRLEG " sheetId="18" r:id="rId18"/>
    <sheet name="16. EI FELHASZN TERV " sheetId="19" r:id="rId19"/>
    <sheet name="17. TÖBB ÉVES" sheetId="20" r:id="rId20"/>
    <sheet name="18. KÖZVETETT" sheetId="21" r:id="rId21"/>
    <sheet name="19. GÖRDÜLŐ kiadások teljes" sheetId="22" r:id="rId22"/>
    <sheet name="20. GÖRDÜLŐ bevételek teljes" sheetId="23" r:id="rId23"/>
    <sheet name="21.m Gördülő" sheetId="24" r:id="rId24"/>
  </sheets>
  <definedNames>
    <definedName name="_xlnm._FilterDatabase" localSheetId="2" hidden="1">'1.1 Bevétel COFOG'!$A$2:$J$70</definedName>
    <definedName name="_xlnm._FilterDatabase" localSheetId="4" hidden="1">'2.1 Kiadás COFOG'!$A$2:$R$97</definedName>
    <definedName name="foot_4_place" localSheetId="9">'7. stabilitási 2'!$A$18</definedName>
    <definedName name="foot_5_place" localSheetId="9">'7. stabilitási 2'!#REF!</definedName>
    <definedName name="foot_53_place" localSheetId="9">'7. stabilitási 2'!#REF!</definedName>
    <definedName name="_xlnm.Print_Area" localSheetId="1">'1. bevételek '!$A$1:$F$97</definedName>
    <definedName name="_xlnm.Print_Area" localSheetId="13">'11. szociális kiadások'!$A$1:$C$39</definedName>
    <definedName name="_xlnm.Print_Area" localSheetId="14">'12. átadott (2)'!$A$1:$C$117</definedName>
    <definedName name="_xlnm.Print_Area" localSheetId="15">'13. átvett'!$A$1:$C$116</definedName>
    <definedName name="_xlnm.Print_Area" localSheetId="17">'15. MÉRLEG '!$A$1:$E$154</definedName>
    <definedName name="_xlnm.Print_Area" localSheetId="18">'16. EI FELHASZN TERV '!$A$1:$O$216</definedName>
    <definedName name="_xlnm.Print_Area" localSheetId="19">'17. TÖBB ÉVES'!$A$1:$I$32</definedName>
    <definedName name="_xlnm.Print_Area" localSheetId="20">'18. KÖZVETETT'!$A$1:$E$35</definedName>
    <definedName name="_xlnm.Print_Area" localSheetId="21">'19. GÖRDÜLŐ kiadások teljes'!$A$2:$F$124</definedName>
    <definedName name="_xlnm.Print_Area" localSheetId="3">'2. kiadások '!$A$1:$F$124</definedName>
    <definedName name="_xlnm.Print_Area" localSheetId="22">'20. GÖRDÜLŐ bevételek teljes'!$A$2:$F$96</definedName>
    <definedName name="_xlnm.Print_Area" localSheetId="5">'3. létszám'!$A$1:$E$33</definedName>
    <definedName name="_xlnm.Print_Area" localSheetId="6">'4. beruházások '!$A$1:$D$48</definedName>
    <definedName name="_xlnm.Print_Area" localSheetId="7">'5. tartalékok'!$A$1:$D$16</definedName>
    <definedName name="_xlnm.Print_Area" localSheetId="8">'6. stabilitási 1'!$A$1:$J$53</definedName>
    <definedName name="_xlnm.Print_Area" localSheetId="9">'7. stabilitási 2'!$A$1:$H$38</definedName>
    <definedName name="_xlnm.Print_Area" localSheetId="11">'9. hitelek'!$A$1:$D$70</definedName>
    <definedName name="_xlnm.Print_Area" localSheetId="0">'I. kiemelt ei '!$A$1:$B$26</definedName>
    <definedName name="pr10" localSheetId="9">'7. stabilitási 2'!#REF!</definedName>
    <definedName name="pr11" localSheetId="9">'7. stabilitási 2'!#REF!</definedName>
    <definedName name="pr12" localSheetId="9">'7. stabilitási 2'!#REF!</definedName>
    <definedName name="pr21" localSheetId="8">'6. stabilitási 1'!$A$56</definedName>
    <definedName name="pr22" localSheetId="8">'6. stabilitási 1'!#REF!</definedName>
    <definedName name="pr232" localSheetId="17">'15. MÉRLEG '!$A$17</definedName>
    <definedName name="pr232" localSheetId="19">'17. TÖBB ÉVES'!$A$17</definedName>
    <definedName name="pr232" localSheetId="20">'18. KÖZVETETT'!$A$11</definedName>
    <definedName name="pr233" localSheetId="17">'15. MÉRLEG '!$A$18</definedName>
    <definedName name="pr233" localSheetId="19">'17. TÖBB ÉVES'!$A$18</definedName>
    <definedName name="pr233" localSheetId="20">'18. KÖZVETETT'!$A$16</definedName>
    <definedName name="pr234" localSheetId="17">'15. MÉRLEG '!$A$19</definedName>
    <definedName name="pr234" localSheetId="19">'17. TÖBB ÉVES'!$A$19</definedName>
    <definedName name="pr234" localSheetId="20">'18. KÖZVETETT'!$A$24</definedName>
    <definedName name="pr235" localSheetId="17">'15. MÉRLEG '!$A$20</definedName>
    <definedName name="pr235" localSheetId="19">'17. TÖBB ÉVES'!$A$20</definedName>
    <definedName name="pr235" localSheetId="20">'18. KÖZVETETT'!$A$29</definedName>
    <definedName name="pr236" localSheetId="17">'15. MÉRLEG '!$A$21</definedName>
    <definedName name="pr236" localSheetId="19">'17. TÖBB ÉVES'!$A$21</definedName>
    <definedName name="pr236" localSheetId="20">'18. KÖZVETETT'!$A$34</definedName>
    <definedName name="pr24" localSheetId="8">'6. stabilitási 1'!$A$58</definedName>
    <definedName name="pr25" localSheetId="8">'6. stabilitási 1'!$A$59</definedName>
    <definedName name="pr26" localSheetId="8">'6. stabilitási 1'!$A$60</definedName>
    <definedName name="pr27" localSheetId="8">'6. stabilitási 1'!$A$61</definedName>
    <definedName name="pr28" localSheetId="8">'6. stabilitási 1'!$A$62</definedName>
    <definedName name="pr312" localSheetId="17">'15. MÉRLEG '!$A$8</definedName>
    <definedName name="pr312" localSheetId="19">'17. TÖBB ÉVES'!$A$8</definedName>
    <definedName name="pr312" localSheetId="20">'18. KÖZVETETT'!#REF!</definedName>
    <definedName name="pr313" localSheetId="17">'15. MÉRLEG '!$A$9</definedName>
    <definedName name="pr313" localSheetId="19">'17. TÖBB ÉVES'!$A$3</definedName>
    <definedName name="pr313" localSheetId="20">'18. KÖZVETETT'!#REF!</definedName>
    <definedName name="pr314" localSheetId="17">'15. MÉRLEG '!$A$10</definedName>
    <definedName name="pr314" localSheetId="19">'17. TÖBB ÉVES'!$A$10</definedName>
    <definedName name="pr314" localSheetId="20">'18. KÖZVETETT'!$A$3</definedName>
    <definedName name="pr315" localSheetId="17">'15. MÉRLEG '!$A$11</definedName>
    <definedName name="pr315" localSheetId="19">'17. TÖBB ÉVES'!$A$11</definedName>
    <definedName name="pr315" localSheetId="20">'18. KÖZVETETT'!#REF!</definedName>
    <definedName name="pr7" localSheetId="9">'7. stabilitási 2'!#REF!</definedName>
    <definedName name="pr8" localSheetId="9">'7. stabilitási 2'!#REF!</definedName>
    <definedName name="pr9" localSheetId="9">'7. stabilitási 2'!#REF!</definedName>
  </definedNames>
  <calcPr fullCalcOnLoad="1"/>
</workbook>
</file>

<file path=xl/sharedStrings.xml><?xml version="1.0" encoding="utf-8"?>
<sst xmlns="http://schemas.openxmlformats.org/spreadsheetml/2006/main" count="2897" uniqueCount="859">
  <si>
    <t>ÖNKORMÁNYZATI ELŐIRÁNYZATOK</t>
  </si>
  <si>
    <t>MINDÖSSZESEN</t>
  </si>
  <si>
    <t>ÖSSZESEN</t>
  </si>
  <si>
    <t>eredeti ei.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</si>
  <si>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</si>
  <si>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</si>
  <si>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</si>
  <si>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</si>
  <si>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</si>
  <si>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</si>
  <si>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</si>
  <si>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</si>
  <si>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</si>
  <si>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</si>
  <si>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</si>
  <si>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</si>
  <si>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</si>
  <si>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</si>
  <si>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</si>
  <si>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</si>
  <si>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</si>
  <si>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</si>
  <si>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</si>
  <si>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</si>
  <si>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</si>
  <si>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</si>
  <si>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</si>
  <si>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</si>
  <si>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</si>
  <si>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</si>
  <si>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</si>
  <si>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</si>
  <si>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</si>
  <si>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</si>
  <si>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</si>
  <si>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</si>
  <si>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</si>
  <si>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</si>
  <si>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</si>
  <si>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</si>
  <si>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</si>
  <si>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</si>
  <si>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</si>
  <si>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</si>
  <si>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</si>
  <si>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</si>
  <si>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</si>
  <si>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</si>
  <si>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</si>
  <si>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</si>
  <si>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</si>
  <si>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</si>
  <si>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</si>
  <si>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</si>
  <si>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</si>
  <si>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</si>
  <si>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</si>
  <si>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</si>
  <si>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</si>
  <si>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</si>
  <si>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</si>
  <si>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</si>
  <si>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</si>
  <si>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</si>
  <si>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</si>
  <si>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</si>
  <si>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</si>
  <si>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</si>
  <si>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</si>
  <si>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</si>
  <si>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</si>
  <si>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</si>
  <si>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</si>
  <si>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</si>
  <si>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</si>
  <si>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</si>
  <si>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</si>
  <si>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</si>
  <si>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</si>
  <si>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</si>
  <si>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</si>
  <si>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</si>
  <si>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</si>
  <si>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</si>
  <si>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</si>
  <si>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</si>
  <si>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</si>
  <si>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</si>
  <si>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</si>
  <si>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</si>
  <si>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</si>
  <si>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</si>
  <si>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</si>
  <si>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</si>
  <si>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</si>
  <si>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</si>
  <si>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</si>
  <si>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</si>
  <si>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</si>
  <si>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</si>
  <si>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</si>
  <si>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</si>
  <si>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</si>
  <si>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</si>
  <si>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</si>
  <si>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</si>
  <si>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</si>
  <si>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</si>
  <si>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</si>
  <si>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</si>
  <si>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</si>
  <si>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</si>
  <si>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</si>
  <si>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</si>
  <si>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</si>
  <si>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</si>
  <si>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</si>
  <si>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</si>
  <si>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</si>
  <si>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</si>
  <si>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</si>
  <si>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</si>
  <si>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</si>
  <si>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</si>
  <si>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</si>
  <si>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</si>
  <si>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</si>
  <si>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</si>
  <si>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</si>
  <si>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</si>
  <si>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</si>
  <si>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</si>
  <si>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</si>
  <si>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</si>
  <si>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</si>
  <si>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</si>
  <si>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</si>
  <si>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</si>
  <si>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</si>
  <si>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</si>
  <si>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</si>
  <si>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</si>
  <si>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</si>
  <si>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</si>
  <si>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</si>
  <si>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</si>
  <si>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</si>
  <si>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</si>
  <si>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</si>
  <si>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</si>
  <si>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</si>
  <si>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</si>
  <si>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</si>
  <si>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</si>
  <si>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</si>
  <si>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</si>
  <si>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</si>
  <si>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</si>
  <si>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</si>
  <si>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</si>
  <si>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</si>
  <si>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</si>
  <si>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</si>
  <si>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</si>
  <si>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</si>
  <si>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</si>
  <si>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</si>
  <si>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</si>
  <si>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</si>
  <si>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</si>
  <si>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</si>
  <si>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</si>
  <si>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</si>
  <si>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</si>
  <si>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</si>
  <si>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</si>
  <si>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</si>
  <si>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</si>
  <si>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</si>
  <si>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</si>
  <si>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</si>
  <si>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</si>
  <si>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</si>
  <si>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</si>
  <si>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</si>
  <si>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</si>
  <si>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</si>
  <si>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</si>
  <si>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</si>
  <si>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</si>
  <si>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</si>
  <si>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</si>
  <si>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</si>
  <si>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</si>
  <si>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</si>
  <si>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</si>
  <si>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</si>
  <si>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</si>
  <si>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</si>
  <si>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</si>
  <si>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</si>
  <si>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</si>
  <si>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</si>
  <si>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</si>
  <si>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</si>
  <si>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</si>
  <si>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</si>
  <si>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</si>
  <si>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</si>
  <si>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</si>
  <si>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</si>
  <si>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</si>
  <si>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</si>
  <si>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</si>
  <si>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</si>
  <si>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</si>
  <si>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</si>
  <si>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</si>
  <si>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</si>
  <si>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</si>
  <si>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</si>
  <si>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</si>
  <si>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</si>
  <si>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</si>
  <si>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</si>
  <si>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</si>
  <si>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</si>
  <si>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</si>
  <si>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</si>
  <si>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</si>
  <si>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</si>
  <si>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</si>
  <si>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</si>
  <si>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</si>
  <si>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</si>
  <si>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</si>
  <si>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</si>
  <si>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</si>
  <si>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</si>
  <si>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</si>
  <si>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</si>
  <si>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</si>
  <si>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</si>
  <si>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</si>
  <si>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</si>
  <si>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</si>
  <si>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</si>
  <si>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</si>
  <si>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</si>
  <si>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</si>
  <si>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</si>
  <si>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</si>
  <si>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</si>
  <si>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</si>
  <si>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</si>
  <si>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</si>
  <si>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</si>
  <si>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</si>
  <si>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</si>
  <si>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</si>
  <si>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</si>
  <si>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</si>
  <si>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</si>
  <si>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</si>
  <si>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</si>
  <si>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</si>
  <si>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</si>
  <si>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</si>
  <si>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</si>
  <si>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</si>
  <si>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</si>
  <si>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</si>
  <si>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</si>
  <si>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</si>
  <si>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</si>
  <si>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</si>
  <si>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</si>
  <si>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</si>
  <si>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</si>
  <si>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</si>
  <si>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</si>
  <si>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</si>
  <si>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</si>
  <si>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</si>
  <si>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</si>
  <si>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</si>
  <si>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</si>
  <si>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</si>
  <si>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</si>
  <si>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</si>
  <si>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</si>
  <si>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</si>
  <si>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</si>
  <si>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</si>
  <si>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</si>
  <si>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</si>
  <si>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</si>
  <si>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</si>
  <si>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</si>
  <si>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</si>
  <si>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</si>
  <si>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</si>
  <si>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</si>
  <si>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</si>
  <si>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</si>
  <si>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</si>
  <si>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</si>
  <si>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</si>
  <si>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</si>
  <si>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</si>
  <si>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</si>
  <si>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</si>
  <si>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</si>
  <si>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</si>
  <si>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</si>
  <si>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</si>
  <si>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</si>
  <si>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</si>
  <si>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</si>
  <si>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</si>
  <si>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</si>
  <si>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</si>
  <si>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</si>
  <si>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</si>
  <si>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</si>
  <si>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</si>
  <si>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</si>
  <si>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</si>
  <si>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</si>
  <si>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</si>
  <si>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</si>
  <si>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</si>
  <si>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</si>
  <si>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</si>
  <si>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</si>
  <si>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</si>
  <si>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</si>
  <si>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</si>
  <si>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</si>
  <si>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</si>
  <si>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</si>
  <si>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</si>
  <si>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</si>
  <si>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</si>
  <si>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</si>
  <si>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</si>
  <si>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</si>
  <si>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</si>
  <si>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</si>
  <si>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</si>
  <si>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</si>
  <si>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</si>
  <si>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</si>
  <si>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</si>
  <si>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</si>
  <si>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</si>
  <si>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</si>
  <si>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</si>
  <si>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</si>
  <si>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</si>
  <si>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</si>
  <si>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</si>
  <si>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</si>
  <si>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</si>
  <si>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</si>
  <si>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</si>
  <si>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</si>
  <si>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</si>
  <si>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</si>
  <si>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</si>
  <si>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</si>
  <si>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</si>
  <si>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</si>
  <si>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</si>
  <si>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</si>
  <si>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</si>
  <si>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</si>
  <si>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</si>
  <si>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</si>
  <si>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</si>
  <si>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</si>
  <si>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</si>
  <si>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</si>
  <si>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</si>
  <si>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</si>
  <si>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</si>
  <si>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</si>
  <si>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</si>
  <si>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</si>
  <si>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</si>
  <si>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</si>
  <si>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</si>
  <si>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</si>
  <si>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</si>
  <si>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</si>
  <si>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</si>
  <si>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</si>
  <si>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</si>
  <si>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</si>
  <si>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</si>
  <si>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</si>
  <si>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</si>
  <si>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</si>
  <si>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</si>
  <si>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</si>
  <si>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</si>
  <si>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</si>
  <si>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</si>
  <si>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</si>
  <si>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</si>
  <si>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</si>
  <si>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</si>
  <si>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</si>
  <si>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</si>
  <si>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</si>
  <si>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</si>
  <si>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</si>
  <si>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</si>
  <si>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</si>
  <si>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</si>
  <si>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</si>
  <si>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</si>
  <si>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</si>
  <si>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</si>
  <si>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</si>
  <si>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</si>
  <si>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</si>
  <si>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</si>
  <si>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</si>
  <si>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</si>
  <si>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</si>
  <si>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</si>
  <si>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</si>
  <si>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</si>
  <si>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</si>
  <si>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</si>
  <si>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</si>
  <si>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</si>
  <si>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</si>
  <si>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</si>
  <si>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</si>
  <si>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</si>
  <si>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</si>
  <si>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</si>
  <si>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</si>
  <si>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</si>
  <si>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</si>
  <si>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</si>
  <si>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</si>
  <si>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</si>
  <si>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</si>
  <si>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</si>
  <si>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</si>
  <si>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</si>
  <si>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</si>
  <si>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</si>
  <si>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</si>
  <si>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</si>
  <si>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</si>
  <si>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</si>
  <si>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</si>
  <si>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</si>
  <si>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</si>
  <si>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</si>
  <si>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</si>
  <si>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nettó</t>
  </si>
  <si>
    <t>áfa</t>
  </si>
  <si>
    <t>Ivóvíz és szennyvízcsatorna felújítása</t>
  </si>
  <si>
    <t>Csapadékvíz elvezetés</t>
  </si>
  <si>
    <t>Előre nem látható feladatok finanszírozására</t>
  </si>
  <si>
    <t>Általános tartalékok</t>
  </si>
  <si>
    <t>Céltartalékok-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</si>
  <si>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</si>
  <si>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</si>
  <si>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</si>
  <si>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</si>
  <si>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</si>
  <si>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</si>
  <si>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</si>
  <si>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</si>
  <si>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hitel/lízing/kölcsön/értékpapír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</si>
  <si>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</si>
  <si>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</si>
  <si>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Adósságot keletkeztető ügylet és annak értéke: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</si>
  <si>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</si>
  <si>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</si>
  <si>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</si>
  <si>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</si>
  <si>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</si>
  <si>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</si>
  <si>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</si>
  <si>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</si>
  <si>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 xml:space="preserve">adósságot keletkeztető ügyletekből és kezességvállalásokból fennálló kötelezettségek 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</si>
  <si>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</si>
  <si>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</si>
  <si>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</si>
  <si>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</si>
  <si>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</si>
  <si>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</si>
  <si>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</si>
  <si>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</si>
  <si>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</si>
  <si>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saját bevételek 2015.</t>
  </si>
  <si>
    <t>saját bevételek 2016.</t>
  </si>
  <si>
    <t>saját bevételek 2017.</t>
  </si>
  <si>
    <t>saját bevételek 2018.</t>
  </si>
  <si>
    <t>353/2011. (XII. 30.) Korm. Rendelet értelmében az önkormányzat saját bevételének minősül</t>
  </si>
  <si>
    <t>1.a helyi adóból és a települési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</si>
  <si>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</si>
  <si>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</si>
  <si>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</si>
  <si>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</t>
  </si>
  <si>
    <t>6. a kezesség-, illetve garanciavállalással kapcsolatos megtérülés.</t>
  </si>
  <si>
    <t>ÖSSZESEN: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</si>
  <si>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</si>
  <si>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eredeti ei. Működési célú</t>
  </si>
  <si>
    <t>eredeti ei. Felhalmozási célú</t>
  </si>
  <si>
    <t xml:space="preserve">Hosszú lejáratú hitelek, kölcsönök törlesztése  </t>
  </si>
  <si>
    <t>ebből: fedezeti ügyletek nettó kiadásai</t>
  </si>
  <si>
    <t xml:space="preserve">Rövid lejáratú hitelek, kölcsönök törlesztése  </t>
  </si>
  <si>
    <t xml:space="preserve"> K9113</t>
  </si>
  <si>
    <t xml:space="preserve">Forgatási célú belföldi értékpapírok vásárlása </t>
  </si>
  <si>
    <t xml:space="preserve">Befektetési célú belföldi értékpapírok beváltása </t>
  </si>
  <si>
    <t xml:space="preserve">Külföldi értékpapírok beváltása </t>
  </si>
  <si>
    <t>eredeti ei. Felhalmozáci célú</t>
  </si>
  <si>
    <t xml:space="preserve">Központi költségvetés sajátos finanszírozási bevételei </t>
  </si>
  <si>
    <t>ebből: tulajdonosi kölcsönök visszatérülése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</si>
  <si>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</si>
  <si>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</si>
  <si>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</si>
  <si>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</si>
  <si>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</si>
  <si>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</si>
  <si>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</si>
  <si>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</si>
  <si>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</si>
  <si>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</si>
  <si>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</si>
  <si>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</si>
  <si>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</si>
  <si>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</si>
  <si>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</si>
  <si>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</si>
  <si>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</si>
  <si>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</si>
  <si>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</si>
  <si>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</si>
  <si>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</si>
  <si>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</si>
  <si>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</si>
  <si>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</si>
  <si>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</si>
  <si>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</si>
  <si>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</si>
  <si>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</si>
  <si>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</si>
  <si>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</si>
  <si>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</si>
  <si>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</si>
  <si>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</si>
  <si>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</si>
  <si>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</si>
  <si>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</si>
  <si>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</si>
  <si>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</si>
  <si>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</si>
  <si>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</si>
  <si>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</si>
  <si>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</si>
  <si>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</si>
  <si>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</si>
  <si>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</si>
  <si>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</si>
  <si>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</si>
  <si>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</si>
  <si>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</si>
  <si>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</si>
  <si>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</si>
  <si>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</si>
  <si>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</si>
  <si>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</si>
  <si>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</si>
  <si>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</si>
  <si>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</si>
  <si>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</si>
  <si>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</si>
  <si>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</si>
  <si>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</si>
  <si>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</si>
  <si>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egyéb bírság</t>
  </si>
  <si>
    <t>szabálysértési pénz- és helyszíni mbírság és a közlekedési szabályszegések után kiszabott közigazgatási bírság helyi önkormányzatot megillető része</t>
  </si>
  <si>
    <t>építésügyi bírság</t>
  </si>
  <si>
    <t>műemlékvédelmi bírság</t>
  </si>
  <si>
    <t>természetvédelmi bírság</t>
  </si>
  <si>
    <t>környezetvédelmi bírság</t>
  </si>
  <si>
    <t>ebrendészeti hozzájárulás</t>
  </si>
  <si>
    <t>felügyeleti díjak</t>
  </si>
  <si>
    <t>igazgatási szolgáltatási díjak</t>
  </si>
  <si>
    <t>eljárási illetékek</t>
  </si>
  <si>
    <t>ebből: talajterhelési díj</t>
  </si>
  <si>
    <t xml:space="preserve">ebből: tartózkodás után fizetett idegenforgalmi adó </t>
  </si>
  <si>
    <t xml:space="preserve">Egyéb áruhasználati és szolgáltatási adók  </t>
  </si>
  <si>
    <t>ebből: gépjármű túlsúlydíj</t>
  </si>
  <si>
    <t>ebből: külföldi gépjárművek adója</t>
  </si>
  <si>
    <t>ebből: belföldi gépjárművek adójának a helyi önkormányzatot megillető része</t>
  </si>
  <si>
    <t>ebből: belföldi gépjárművek adójának a központi költségvetést megillető része</t>
  </si>
  <si>
    <t>ebből: ideiglenes jeleggel végzett tevékenység után fizetett helyi iparűzési adó</t>
  </si>
  <si>
    <t>ebből: állandó jeleggel végzett iparűzési tevékenység után fizetett helyi iparűzési adó</t>
  </si>
  <si>
    <t>telekadó</t>
  </si>
  <si>
    <t>magánszemélyek kommunális adója</t>
  </si>
  <si>
    <t xml:space="preserve">épület után fizetett idegenforgalmi adó </t>
  </si>
  <si>
    <t xml:space="preserve">építményadó </t>
  </si>
  <si>
    <t>14. sz. 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</si>
  <si>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</si>
  <si>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</si>
  <si>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</si>
  <si>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</si>
  <si>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</si>
  <si>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</si>
  <si>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</si>
  <si>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</si>
  <si>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</si>
  <si>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</si>
  <si>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</si>
  <si>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</si>
  <si>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Működési költségvetés előirányzat csoport</t>
  </si>
  <si>
    <t xml:space="preserve">Felhalmozási költségvetés előirányzat csoport </t>
  </si>
  <si>
    <t>Rovat
száma</t>
  </si>
  <si>
    <t>költségvetési egyenleg  MŰKÖDÉSI</t>
  </si>
  <si>
    <t>költségvetési egyenleg FELHALMOZÁSI</t>
  </si>
  <si>
    <t>Kötelezettségek megnevezése</t>
  </si>
  <si>
    <t>Köt.vállalás éve</t>
  </si>
  <si>
    <t>Tárgyév előtti kifizetés</t>
  </si>
  <si>
    <t>Tárgyévi kifizetés (2015. évi ei.)</t>
  </si>
  <si>
    <t>2016. évi kifizetés</t>
  </si>
  <si>
    <t>2017. évi kifizetés</t>
  </si>
  <si>
    <t>2018. évi kifizetés</t>
  </si>
  <si>
    <t>2019. év utáni kifizetések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</si>
  <si>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</si>
  <si>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</si>
  <si>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</si>
  <si>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</si>
  <si>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</si>
  <si>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</si>
  <si>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</si>
  <si>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</si>
  <si>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</si>
  <si>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</si>
  <si>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</si>
  <si>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</si>
  <si>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</si>
  <si>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</si>
  <si>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</si>
  <si>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</si>
  <si>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ÖSSZEVONT ELŐIRÁNYZATOK (ÖNKORMÁNYZAT ÉS KÖLTSÉGVETÉSI SZERVEI ÖSSZESEN)</t>
  </si>
  <si>
    <t>Foglalkoztatottak létszáma (fő)</t>
  </si>
  <si>
    <t>MEGNEVEZÉS</t>
  </si>
  <si>
    <t xml:space="preserve">Költségvetési engedélyezett létszámkeret (álláshely) (fő) ÖNKORMÁNYZAT </t>
  </si>
  <si>
    <t>Költségvetési engedélyezett létszámkeret (álláshely) (fő) KÖLTSÉGVETÉSI SZERV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</si>
  <si>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</si>
  <si>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</si>
  <si>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</si>
  <si>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</si>
  <si>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</si>
  <si>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</si>
  <si>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</si>
  <si>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</si>
  <si>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</si>
  <si>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</si>
  <si>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</si>
  <si>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</si>
  <si>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</si>
  <si>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</si>
  <si>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</si>
  <si>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</si>
  <si>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</si>
  <si>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</si>
  <si>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</si>
  <si>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</si>
  <si>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</si>
  <si>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</si>
  <si>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</si>
  <si>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</si>
  <si>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</si>
  <si>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</si>
  <si>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</t>
  </si>
  <si>
    <t>Járda építés</t>
  </si>
  <si>
    <t>Sorszám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</si>
  <si>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</si>
  <si>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</si>
  <si>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</si>
  <si>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031050 Egyéb rendészeti, bűnüldözési tevékenységek</t>
  </si>
  <si>
    <t>045160 Közutak, hidak, alagutak üzemeltetése, fenntartása</t>
  </si>
  <si>
    <t>052020 Szennyvíz gyűjtése, tisztítása, elhelyezése</t>
  </si>
  <si>
    <t>064010 Közvilágítás</t>
  </si>
  <si>
    <t>066010 Zöldterület-kezelés</t>
  </si>
  <si>
    <t>066020 Város-, községgazdálkodási egyéb szolgáltatások</t>
  </si>
  <si>
    <t>082091 Közművelődés – közösségi és társadalmi részvétel fejlesztése</t>
  </si>
  <si>
    <t>091140 Óvodai nevelés, ellátás működtetési feladatai</t>
  </si>
  <si>
    <t>107060 Egyéb szociális pénzbeli és természetbeni ellátások, támogatások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</si>
  <si>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</si>
  <si>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</si>
  <si>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</si>
  <si>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</si>
  <si>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</si>
  <si>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</si>
  <si>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Kiküldetések, reklám- és propagandakiadások (=36+37)</t>
  </si>
  <si>
    <t>Különféle befizetések és egyéb dologi kiadások (=39+…+43)</t>
  </si>
  <si>
    <t>Dologi kiadások (=24+27+35+38+44)</t>
  </si>
  <si>
    <t>Ellátottak pénzbeli juttatásai (=46+...+53)</t>
  </si>
  <si>
    <t>A helyi önkormányzatok előző évi elszámolásából származó kiadások</t>
  </si>
  <si>
    <t>A helyi önkormányzatok törvényi előíráson alapuló befizetései</t>
  </si>
  <si>
    <t>Egyéb elvonások, befizetések</t>
  </si>
  <si>
    <t>Elvonások és befizetések (=56+57+58)</t>
  </si>
  <si>
    <t>Működési célú támogatások az Európai Uniónak</t>
  </si>
  <si>
    <t>Tartalékok</t>
  </si>
  <si>
    <t>Egyéb működési célú kiadások (=55+59+…+70)</t>
  </si>
  <si>
    <t>Beruházások (=72+…+78)</t>
  </si>
  <si>
    <t>Felújítások (=80+...+83)</t>
  </si>
  <si>
    <t>Felhalmozási célú támogatások az Európai Uniónak</t>
  </si>
  <si>
    <t>Egyéb felhalmozási célú kiadások (=85+…+93)</t>
  </si>
  <si>
    <t>Költségvetési kiadások (=19+20+45+54+71+79+84+94)</t>
  </si>
  <si>
    <t>018010 Önkormányzatok elszámolásai a központi költségvetéssel</t>
  </si>
  <si>
    <t>900020 Önkormányzatok funkcióira nem sorolható bevételei államháztartáson kívülről</t>
  </si>
  <si>
    <t>Települési önkormányzatok szociális gyermekjóléti és gyermekétkeztetési feladatainak támogatása</t>
  </si>
  <si>
    <t>Működési célú költségvetési támogatások és kiegészítő támogatások</t>
  </si>
  <si>
    <t>Elszámolásból származó bevételek</t>
  </si>
  <si>
    <t>Önkormányzatok működési támogatásai (=01+…+06)</t>
  </si>
  <si>
    <t>Működési célú támogatások államháztartáson belülről (=07+…+12)</t>
  </si>
  <si>
    <t>Felhalmozási célú támogatások államháztartáson belülről (=14+…+18)</t>
  </si>
  <si>
    <t>Jövedelemadók (=20+21)</t>
  </si>
  <si>
    <t xml:space="preserve">Termékek és szolgáltatások adói (=26+…+30) </t>
  </si>
  <si>
    <t>Közhatalmi bevételek (=22+...+25+31+32)</t>
  </si>
  <si>
    <t>Készletértékesítés ellenértéke</t>
  </si>
  <si>
    <t>Közvetített szolgáltatások ellenértéke</t>
  </si>
  <si>
    <t>Befektetett pénzügyi eszközökből származó bevételek</t>
  </si>
  <si>
    <t>Egyéb kapott (járó) kamatok és kamatjellegű bevételek</t>
  </si>
  <si>
    <t>Kamatbevételek és más nyereségjellegű bevételek (=41+42)</t>
  </si>
  <si>
    <t>Részesedésekből származó pénzügyi műveletek bevételei</t>
  </si>
  <si>
    <t>Más egyéb pénzügyi műveletek bevételei</t>
  </si>
  <si>
    <t>Egyéb pénzügyi műveletek bevételei (=44+45)</t>
  </si>
  <si>
    <t>Biztosító által fizetett kártérítés</t>
  </si>
  <si>
    <t>Működési bevételek (=34+…+40+43+46+...+48)</t>
  </si>
  <si>
    <t>Felhalmozási bevételek (=50+…+54)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</si>
  <si>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</si>
  <si>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</si>
  <si>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Működési célú átvett pénzeszközök (=56+…+60)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</si>
  <si>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</si>
  <si>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</si>
  <si>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Felhalmozási célú átvett pénzeszközök (=62+…+66)</t>
  </si>
  <si>
    <t>Költségvetési bevételek (=13+19+33+49+55+61+67)</t>
  </si>
  <si>
    <t>Járda építése (pályázat), útfelújítás</t>
  </si>
  <si>
    <t>társulások és költségvetési szerveik részére (hulladék, gyermekjólét, fogászati-, háziorvosi ügyelet)</t>
  </si>
  <si>
    <t>helyi önkormányzatok és költségvetési szerveik részére (óvoda, KÖH)</t>
  </si>
  <si>
    <t>B64</t>
  </si>
  <si>
    <t>B65</t>
  </si>
  <si>
    <t>B75</t>
  </si>
  <si>
    <t>A helyi önkormányzat költségvetési mérlege közgazdasági tagolásban</t>
  </si>
  <si>
    <t>K513</t>
  </si>
  <si>
    <t>K89</t>
  </si>
  <si>
    <t>B411</t>
  </si>
  <si>
    <t>074031 Család és nõvédelmi egészségügyi gondozás</t>
  </si>
  <si>
    <t>72111   Háziorvosi alapellátás</t>
  </si>
  <si>
    <t>072112 Háziorvosi ügyeleti ellátás</t>
  </si>
  <si>
    <t>Önkormányzat 2019. évi költségvetése</t>
  </si>
  <si>
    <t>Nettó</t>
  </si>
  <si>
    <t>Áfa</t>
  </si>
  <si>
    <t>Bruttó</t>
  </si>
  <si>
    <t>Temető felújítás:</t>
  </si>
  <si>
    <t>Pottyondy Gábor tervek</t>
  </si>
  <si>
    <t>Községháza kazáncsere</t>
  </si>
  <si>
    <t>Kamerarendszer</t>
  </si>
  <si>
    <t>Új telkek kialakítása Arany J. utcában, telekmegosztás, földmérés, közműtervezés</t>
  </si>
  <si>
    <t>Tuskótlanítás</t>
  </si>
  <si>
    <t>Földutak melletti út rendezése</t>
  </si>
  <si>
    <t xml:space="preserve">2 buszmegálló + 2 napelemes lámpa </t>
  </si>
  <si>
    <t>Vízmű</t>
  </si>
  <si>
    <t>Járdafelújítás 350 m kb (felújítás)</t>
  </si>
  <si>
    <t>Összes beruházás</t>
  </si>
  <si>
    <t>Összes felújítás:</t>
  </si>
  <si>
    <t>Önkormányzati fejlesztések tervei</t>
  </si>
  <si>
    <t>2017.  évi  (teljesítés) (Ft)</t>
  </si>
  <si>
    <t>2018. évi várható  (teljesítés) (Ft)</t>
  </si>
  <si>
    <t>2019. évi eredeti ei. (Ft)</t>
  </si>
  <si>
    <t>Temető, térkép földmérési költségek</t>
  </si>
  <si>
    <t>Pinnye Község Önkormányzata 2019. évi költségvetése</t>
  </si>
  <si>
    <t>Bevételek Ft</t>
  </si>
  <si>
    <t xml:space="preserve">Pinnye Község Önkormányzata 2019. évi költségvetési bevételei COFOG bontásban </t>
  </si>
  <si>
    <t>1.1. sz. melléklet</t>
  </si>
  <si>
    <t>Kiadások Ft</t>
  </si>
  <si>
    <t>2. sz. melléklet</t>
  </si>
  <si>
    <t>2.1. sz. melléklet</t>
  </si>
  <si>
    <t xml:space="preserve">Pinnye Község Önkormányzata 2019. évi költségvetési kiadásai COFOG bontásban </t>
  </si>
  <si>
    <t>3. sz. melléklet</t>
  </si>
  <si>
    <t>Beruházások és felújítások</t>
  </si>
  <si>
    <t>4. sz. melléklet</t>
  </si>
  <si>
    <t>Általános- és céltartalékok Ft</t>
  </si>
  <si>
    <t>5. sz. melléklet</t>
  </si>
  <si>
    <t>9. sz. melléklet</t>
  </si>
  <si>
    <t>A költségvetési hiány külső finanszírozására vagy a költségvetési többlet felhasználására szolgáló finanszírozási bevételek és kiadások működési és felhalmozási cél szerinti tagolásban  Ft</t>
  </si>
  <si>
    <t>Lakosságnak juttatott támogatások, szociális, rászorultsági jellegű ellátások Ft</t>
  </si>
  <si>
    <t>11. sz. melléklet</t>
  </si>
  <si>
    <t>Támogatások, kölcsönök nyújtása és törlesztése Ft</t>
  </si>
  <si>
    <t>12. sz. melléklet</t>
  </si>
  <si>
    <t>13. sz. melléklet</t>
  </si>
  <si>
    <t>Támogatások, kölcsönök bevételei Ft</t>
  </si>
  <si>
    <t>Helyi adó és egyéb közhatalmi bevételek Ft</t>
  </si>
  <si>
    <t xml:space="preserve"> 15. sz. melléklet</t>
  </si>
  <si>
    <t>Előirányzat felhasználási terv Ft</t>
  </si>
  <si>
    <t>A többéves kihatással járó döntések számszerűsítése évenkénti bontásban és összesítve Ft</t>
  </si>
  <si>
    <t>17. sz. melléklet</t>
  </si>
  <si>
    <t>18. sz. melléklet</t>
  </si>
  <si>
    <t>A közvetett támogatások Ft</t>
  </si>
  <si>
    <t>19. sz. melléklet</t>
  </si>
  <si>
    <t>20. sz. melléklet</t>
  </si>
  <si>
    <t>Irányító szervi támogatások folyósítása (Ft)</t>
  </si>
  <si>
    <t>10. melléklet</t>
  </si>
  <si>
    <t>Költségvetési szerv</t>
  </si>
  <si>
    <t>Központi, irányító szervi támogatások folyósítása működési célra</t>
  </si>
  <si>
    <t>Központi, irányító szervi támogatások folyósítása felhalmozási célra</t>
  </si>
  <si>
    <t>Pinnye Község Önkormányzat  2019. évi költségvetése</t>
  </si>
  <si>
    <t>ÖNKORMÁNYZAT ÉS KÖLTSÉGVETÉSI SZERVEI ELŐIRÁNYZATA MINDÖSSZESEN</t>
  </si>
  <si>
    <t>adatok ( Ft)</t>
  </si>
  <si>
    <t>21.melléklet</t>
  </si>
  <si>
    <t>Fizetési kötelezettségek</t>
  </si>
  <si>
    <t>2019. évi előirányzat</t>
  </si>
  <si>
    <t>2020. évi előirányzat</t>
  </si>
  <si>
    <t>2021. évi előirányzat</t>
  </si>
  <si>
    <t>2022. évi előirányzat</t>
  </si>
  <si>
    <t>Saját bevételek</t>
  </si>
  <si>
    <t>saját bevételek 2019.</t>
  </si>
  <si>
    <t>saját bevételek 2020.</t>
  </si>
  <si>
    <t>saját bevételek 2021.</t>
  </si>
  <si>
    <t>saját bevételek 2022.</t>
  </si>
  <si>
    <t>1. a helyi adóból származó bevétel,</t>
  </si>
  <si>
    <t>5. bírság-, pótlék- és díjbevétel, valamint</t>
  </si>
  <si>
    <t>6. a kezességvállalással kapcsolatos megtérülés.</t>
  </si>
  <si>
    <t>B6-B7</t>
  </si>
  <si>
    <t>I. sz. melléklet</t>
  </si>
  <si>
    <t>1. sz. melléklet</t>
  </si>
  <si>
    <t>Pinnye KözségÖnkormányzat 2019. évi költségvetése</t>
  </si>
  <si>
    <t>6. sz. melléklet</t>
  </si>
  <si>
    <t>Pinnye Község Önkormányzat 2019. évi költségvetése</t>
  </si>
  <si>
    <t>7. sz. melléklet</t>
  </si>
  <si>
    <t>Az európai uniós forrásból finanszírozott támogatással megvalósuló programok, projektek kiadásai, bevételei, valamint a helyi önkormányzat ilyen projektekhez történő hozzájárulásai (Ft)</t>
  </si>
  <si>
    <t>8. melléklet</t>
  </si>
  <si>
    <t>Projekt megnevezése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</si>
  <si>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</si>
  <si>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</si>
  <si>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</si>
  <si>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</si>
  <si>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</si>
  <si>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</si>
  <si>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</si>
  <si>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</si>
  <si>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</si>
  <si>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</si>
  <si>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</si>
  <si>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A költségvetési év azon fejlesztési céljai, amelyek megvalósításához a Gst. 3. § (1) bekezdése szerinti adósságot keletkeztető ügylet megkötése válik vagy válhat szükségessé (Ft)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</si>
</sst>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  <numFmt numFmtId="182" formatCode="0.0000"/>
    <numFmt numFmtId="183" formatCode="0.000"/>
    <numFmt numFmtId="184" formatCode="0.0"/>
    <numFmt numFmtId="185" formatCode="_(&quot;$&quot;* #,##0_);_(&quot;$&quot;* \(\ #,##0\ \);_(&quot;$&quot;* &quot;-&quot;_);_(\ @_ \)"/>
    <numFmt numFmtId="186" formatCode="_(* #,##0_);_(* \(\ #,##0\ \);_(* &quot;-&quot;_);_(\ @_ \)"/>
    <numFmt numFmtId="187" formatCode="_(&quot;$&quot;* #,##0.00_);_(&quot;$&quot;* \(\ #,##0.00\ \);_(&quot;$&quot;* &quot;-&quot;??_);_(\ @_ \)"/>
    <numFmt numFmtId="188" formatCode="_(* #,##0.00_);_(* \(\ #,##0.00\ \);_(* &quot;-&quot;??_);_(\ @_ \)"/>
    <numFmt numFmtId="189" formatCode="_-* #,##0.0\ _F_t_-;\-* #,##0.0\ _F_t_-;_-* &quot;-&quot;??\ _F_t_-;_-@_-"/>
    <numFmt numFmtId="190" formatCode="_-* #,##0\ _F_t_-;\-* #,##0\ _F_t_-;_-* &quot;-&quot;??\ _F_t_-;_-@_-"/>
    <numFmt numFmtId="191" formatCode="[$-40E]yyyy\.\ mmmm\ d\.\,\ dddd"/>
    <numFmt numFmtId="192" formatCode="_-* #,##0.0\ &quot;HUF&quot;_-;\-* #,##0.0\ &quot;HUF&quot;_-;_-* &quot;-&quot;??\ &quot;HUF&quot;_-;_-@_-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sz val="9"/>
      <color indexed="8"/>
      <name val="Bookman Old Style"/>
      <family val="1"/>
    </font>
    <font>
      <sz val="12"/>
      <name val="Bookman Old Style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i/>
      <sz val="10"/>
      <color indexed="30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b/>
      <i/>
      <sz val="12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Bookman Old Style"/>
      <family val="1"/>
    </font>
    <font>
      <sz val="11"/>
      <name val="Bookman Old Style"/>
      <family val="1"/>
    </font>
    <font>
      <sz val="12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70" fillId="19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1" fillId="21" borderId="7" applyNumberFormat="0" applyFont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9" fillId="28" borderId="0" applyNumberFormat="0" applyBorder="0" applyAlignment="0" applyProtection="0"/>
    <xf numFmtId="0" fontId="80" fillId="29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8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4" fillId="30" borderId="0" applyNumberFormat="0" applyBorder="0" applyAlignment="0" applyProtection="0"/>
    <xf numFmtId="0" fontId="85" fillId="31" borderId="0" applyNumberFormat="0" applyBorder="0" applyAlignment="0" applyProtection="0"/>
    <xf numFmtId="0" fontId="86" fillId="29" borderId="1" applyNumberFormat="0" applyAlignment="0" applyProtection="0"/>
    <xf numFmtId="9" fontId="1" fillId="0" borderId="0" applyFont="0" applyFill="0" applyBorder="0" applyAlignment="0" applyProtection="0"/>
  </cellStyleXfs>
  <cellXfs count="301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73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/>
    </xf>
    <xf numFmtId="0" fontId="9" fillId="1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17" fillId="35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173" fontId="11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36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34" borderId="11" xfId="0" applyFont="1" applyFill="1" applyBorder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87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32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11" fillId="37" borderId="0" xfId="0" applyFont="1" applyFill="1" applyAlignment="1">
      <alignment/>
    </xf>
    <xf numFmtId="0" fontId="69" fillId="0" borderId="0" xfId="0" applyFont="1" applyFill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wrapText="1"/>
    </xf>
    <xf numFmtId="0" fontId="21" fillId="0" borderId="0" xfId="0" applyFont="1" applyAlignment="1">
      <alignment horizontal="justify" vertical="center"/>
    </xf>
    <xf numFmtId="0" fontId="22" fillId="0" borderId="0" xfId="43" applyFont="1" applyAlignment="1" applyProtection="1">
      <alignment horizontal="justify" vertical="center"/>
      <protection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7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1" fillId="32" borderId="0" xfId="0" applyFont="1" applyFill="1" applyAlignment="1">
      <alignment/>
    </xf>
    <xf numFmtId="0" fontId="6" fillId="5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31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0" fontId="34" fillId="0" borderId="10" xfId="0" applyFont="1" applyFill="1" applyBorder="1" applyAlignment="1">
      <alignment/>
    </xf>
    <xf numFmtId="3" fontId="34" fillId="0" borderId="10" xfId="0" applyNumberFormat="1" applyFont="1" applyFill="1" applyBorder="1" applyAlignment="1">
      <alignment/>
    </xf>
    <xf numFmtId="0" fontId="12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justify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7" fillId="0" borderId="10" xfId="58" applyFont="1" applyFill="1" applyBorder="1" applyAlignment="1">
      <alignment horizontal="left" vertical="center" wrapText="1"/>
      <protection/>
    </xf>
    <xf numFmtId="0" fontId="8" fillId="0" borderId="10" xfId="58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83" fillId="0" borderId="10" xfId="0" applyFont="1" applyBorder="1" applyAlignment="1">
      <alignment/>
    </xf>
    <xf numFmtId="0" fontId="11" fillId="38" borderId="10" xfId="0" applyFont="1" applyFill="1" applyBorder="1" applyAlignment="1">
      <alignment/>
    </xf>
    <xf numFmtId="0" fontId="11" fillId="39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38" fillId="0" borderId="10" xfId="56" applyBorder="1" applyAlignment="1">
      <alignment wrapText="1"/>
      <protection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38" fillId="0" borderId="10" xfId="56" applyBorder="1" applyAlignment="1">
      <alignment horizontal="center" vertical="center" wrapText="1"/>
      <protection/>
    </xf>
    <xf numFmtId="0" fontId="38" fillId="0" borderId="10" xfId="56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83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87" fillId="0" borderId="0" xfId="0" applyFont="1" applyFill="1" applyBorder="1" applyAlignment="1">
      <alignment/>
    </xf>
    <xf numFmtId="190" fontId="0" fillId="0" borderId="10" xfId="40" applyNumberFormat="1" applyFont="1" applyBorder="1" applyAlignment="1">
      <alignment/>
    </xf>
    <xf numFmtId="190" fontId="11" fillId="0" borderId="10" xfId="40" applyNumberFormat="1" applyFont="1" applyFill="1" applyBorder="1" applyAlignment="1">
      <alignment/>
    </xf>
    <xf numFmtId="190" fontId="7" fillId="0" borderId="10" xfId="40" applyNumberFormat="1" applyFont="1" applyFill="1" applyBorder="1" applyAlignment="1">
      <alignment horizontal="right" vertical="center"/>
    </xf>
    <xf numFmtId="190" fontId="87" fillId="0" borderId="10" xfId="40" applyNumberFormat="1" applyFont="1" applyFill="1" applyBorder="1" applyAlignment="1">
      <alignment/>
    </xf>
    <xf numFmtId="190" fontId="14" fillId="0" borderId="10" xfId="40" applyNumberFormat="1" applyFont="1" applyFill="1" applyBorder="1" applyAlignment="1">
      <alignment/>
    </xf>
    <xf numFmtId="190" fontId="0" fillId="0" borderId="10" xfId="40" applyNumberFormat="1" applyFont="1" applyFill="1" applyBorder="1" applyAlignment="1">
      <alignment/>
    </xf>
    <xf numFmtId="190" fontId="4" fillId="0" borderId="10" xfId="40" applyNumberFormat="1" applyFont="1" applyFill="1" applyBorder="1" applyAlignment="1">
      <alignment/>
    </xf>
    <xf numFmtId="190" fontId="83" fillId="0" borderId="10" xfId="40" applyNumberFormat="1" applyFont="1" applyFill="1" applyBorder="1" applyAlignment="1">
      <alignment/>
    </xf>
    <xf numFmtId="190" fontId="6" fillId="0" borderId="10" xfId="40" applyNumberFormat="1" applyFont="1" applyFill="1" applyBorder="1" applyAlignment="1">
      <alignment vertical="center"/>
    </xf>
    <xf numFmtId="190" fontId="8" fillId="0" borderId="10" xfId="40" applyNumberFormat="1" applyFont="1" applyFill="1" applyBorder="1" applyAlignment="1">
      <alignment horizontal="right" vertical="center" wrapText="1"/>
    </xf>
    <xf numFmtId="190" fontId="7" fillId="0" borderId="10" xfId="40" applyNumberFormat="1" applyFont="1" applyFill="1" applyBorder="1" applyAlignment="1">
      <alignment horizontal="right" vertical="center" wrapText="1"/>
    </xf>
    <xf numFmtId="190" fontId="8" fillId="0" borderId="10" xfId="40" applyNumberFormat="1" applyFont="1" applyFill="1" applyBorder="1" applyAlignment="1">
      <alignment horizontal="right" vertical="center"/>
    </xf>
    <xf numFmtId="190" fontId="6" fillId="0" borderId="10" xfId="40" applyNumberFormat="1" applyFont="1" applyFill="1" applyBorder="1" applyAlignment="1">
      <alignment/>
    </xf>
    <xf numFmtId="190" fontId="14" fillId="0" borderId="10" xfId="40" applyNumberFormat="1" applyFont="1" applyBorder="1" applyAlignment="1">
      <alignment/>
    </xf>
    <xf numFmtId="190" fontId="11" fillId="0" borderId="10" xfId="40" applyNumberFormat="1" applyFont="1" applyBorder="1" applyAlignment="1">
      <alignment/>
    </xf>
    <xf numFmtId="0" fontId="39" fillId="0" borderId="10" xfId="56" applyFont="1" applyBorder="1" applyAlignment="1">
      <alignment wrapText="1"/>
      <protection/>
    </xf>
    <xf numFmtId="0" fontId="83" fillId="0" borderId="0" xfId="0" applyFont="1" applyAlignment="1">
      <alignment/>
    </xf>
    <xf numFmtId="0" fontId="18" fillId="0" borderId="0" xfId="0" applyFont="1" applyFill="1" applyAlignment="1">
      <alignment/>
    </xf>
    <xf numFmtId="190" fontId="17" fillId="0" borderId="10" xfId="40" applyNumberFormat="1" applyFont="1" applyFill="1" applyBorder="1" applyAlignment="1">
      <alignment/>
    </xf>
    <xf numFmtId="190" fontId="11" fillId="0" borderId="10" xfId="40" applyNumberFormat="1" applyFont="1" applyFill="1" applyBorder="1" applyAlignment="1">
      <alignment horizontal="right" vertical="center"/>
    </xf>
    <xf numFmtId="190" fontId="6" fillId="0" borderId="10" xfId="4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left" vertical="center"/>
    </xf>
    <xf numFmtId="0" fontId="89" fillId="0" borderId="10" xfId="0" applyFont="1" applyBorder="1" applyAlignment="1">
      <alignment/>
    </xf>
    <xf numFmtId="190" fontId="83" fillId="0" borderId="10" xfId="40" applyNumberFormat="1" applyFont="1" applyBorder="1" applyAlignment="1">
      <alignment/>
    </xf>
    <xf numFmtId="0" fontId="38" fillId="0" borderId="10" xfId="56" applyFont="1" applyBorder="1" applyAlignment="1">
      <alignment horizontal="center" vertical="center" wrapText="1"/>
      <protection/>
    </xf>
    <xf numFmtId="173" fontId="2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" fontId="11" fillId="38" borderId="10" xfId="0" applyNumberFormat="1" applyFont="1" applyFill="1" applyBorder="1" applyAlignment="1">
      <alignment/>
    </xf>
    <xf numFmtId="173" fontId="6" fillId="34" borderId="10" xfId="0" applyNumberFormat="1" applyFont="1" applyFill="1" applyBorder="1" applyAlignment="1">
      <alignment/>
    </xf>
    <xf numFmtId="0" fontId="10" fillId="32" borderId="0" xfId="0" applyFont="1" applyFill="1" applyAlignment="1">
      <alignment/>
    </xf>
    <xf numFmtId="0" fontId="65" fillId="32" borderId="0" xfId="0" applyFont="1" applyFill="1" applyAlignment="1">
      <alignment/>
    </xf>
    <xf numFmtId="0" fontId="65" fillId="0" borderId="0" xfId="0" applyFont="1" applyAlignment="1">
      <alignment/>
    </xf>
    <xf numFmtId="0" fontId="41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9" fontId="41" fillId="0" borderId="10" xfId="0" applyNumberFormat="1" applyFont="1" applyBorder="1" applyAlignment="1">
      <alignment/>
    </xf>
    <xf numFmtId="0" fontId="8" fillId="0" borderId="10" xfId="0" applyNumberFormat="1" applyFont="1" applyFill="1" applyBorder="1" applyAlignment="1">
      <alignment vertical="center"/>
    </xf>
    <xf numFmtId="0" fontId="41" fillId="0" borderId="10" xfId="0" applyFont="1" applyBorder="1" applyAlignment="1">
      <alignment/>
    </xf>
    <xf numFmtId="0" fontId="65" fillId="0" borderId="10" xfId="0" applyFont="1" applyBorder="1" applyAlignment="1">
      <alignment/>
    </xf>
    <xf numFmtId="173" fontId="8" fillId="0" borderId="10" xfId="0" applyNumberFormat="1" applyFont="1" applyFill="1" applyBorder="1" applyAlignment="1">
      <alignment vertical="center"/>
    </xf>
    <xf numFmtId="173" fontId="7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/>
    </xf>
    <xf numFmtId="1" fontId="41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vertical="center" wrapText="1"/>
    </xf>
    <xf numFmtId="173" fontId="10" fillId="0" borderId="10" xfId="0" applyNumberFormat="1" applyFont="1" applyFill="1" applyBorder="1" applyAlignment="1">
      <alignment vertical="center"/>
    </xf>
    <xf numFmtId="1" fontId="10" fillId="39" borderId="10" xfId="0" applyNumberFormat="1" applyFont="1" applyFill="1" applyBorder="1" applyAlignment="1">
      <alignment/>
    </xf>
    <xf numFmtId="0" fontId="10" fillId="39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1" fontId="11" fillId="39" borderId="10" xfId="0" applyNumberFormat="1" applyFont="1" applyFill="1" applyBorder="1" applyAlignment="1">
      <alignment/>
    </xf>
    <xf numFmtId="1" fontId="14" fillId="0" borderId="10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1" fontId="6" fillId="1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0" fontId="6" fillId="10" borderId="10" xfId="0" applyFont="1" applyFill="1" applyBorder="1" applyAlignment="1">
      <alignment horizontal="right" vertical="center" wrapText="1"/>
    </xf>
    <xf numFmtId="1" fontId="6" fillId="34" borderId="10" xfId="0" applyNumberFormat="1" applyFont="1" applyFill="1" applyBorder="1" applyAlignment="1">
      <alignment horizontal="right"/>
    </xf>
    <xf numFmtId="1" fontId="1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14" fillId="0" borderId="10" xfId="0" applyFont="1" applyFill="1" applyBorder="1" applyAlignment="1">
      <alignment/>
    </xf>
    <xf numFmtId="0" fontId="38" fillId="38" borderId="10" xfId="56" applyFill="1" applyBorder="1" applyAlignment="1">
      <alignment wrapText="1"/>
      <protection/>
    </xf>
    <xf numFmtId="3" fontId="2" fillId="0" borderId="0" xfId="0" applyNumberFormat="1" applyFont="1" applyAlignment="1">
      <alignment horizontal="right" vertical="top" wrapText="1"/>
    </xf>
    <xf numFmtId="1" fontId="83" fillId="0" borderId="10" xfId="0" applyNumberFormat="1" applyFont="1" applyBorder="1" applyAlignment="1">
      <alignment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14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90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3" fontId="83" fillId="0" borderId="0" xfId="57" applyNumberFormat="1" applyFont="1" applyAlignment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57" applyAlignment="1">
      <alignment horizontal="right"/>
      <protection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3" fillId="0" borderId="10" xfId="0" applyFont="1" applyBorder="1" applyAlignment="1">
      <alignment horizontal="justify" vertical="center"/>
    </xf>
    <xf numFmtId="0" fontId="2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3" fontId="83" fillId="0" borderId="0" xfId="57" applyNumberFormat="1" applyFont="1" applyAlignment="1">
      <alignment horizontal="center"/>
      <protection/>
    </xf>
    <xf numFmtId="0" fontId="11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3" fontId="0" fillId="32" borderId="10" xfId="0" applyNumberFormat="1" applyFill="1" applyBorder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3" fontId="2" fillId="0" borderId="10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83" fillId="0" borderId="0" xfId="57" applyFont="1" applyAlignment="1">
      <alignment horizontal="center"/>
      <protection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4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173" fontId="14" fillId="0" borderId="10" xfId="0" applyNumberFormat="1" applyFont="1" applyFill="1" applyBorder="1" applyAlignment="1">
      <alignment vertical="center"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left" vertical="center"/>
    </xf>
    <xf numFmtId="190" fontId="0" fillId="38" borderId="10" xfId="40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57" applyFont="1" applyAlignment="1">
      <alignment horizontal="center" wrapText="1"/>
      <protection/>
    </xf>
    <xf numFmtId="0" fontId="2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 2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2"/>
  <sheetViews>
    <sheetView workbookViewId="0" topLeftCell="A7">
      <selection activeCell="B14" sqref="B14"/>
    </sheetView>
  </sheetViews>
  <sheetFormatPr defaultColWidth="9.140625" defaultRowHeight="15"/>
  <cols>
    <col min="1" max="1" width="74.7109375" style="0" customWidth="1"/>
    <col min="2" max="2" width="19.00390625" style="0" bestFit="1" customWidth="1"/>
  </cols>
  <sheetData>
    <row r="1" spans="1:2" ht="18">
      <c r="A1" s="272" t="s">
        <v>785</v>
      </c>
      <c r="B1" s="272"/>
    </row>
    <row r="2" spans="1:2" ht="50.25" customHeight="1">
      <c r="A2" s="273" t="s">
        <v>417</v>
      </c>
      <c r="B2" s="273"/>
    </row>
    <row r="3" ht="50.25" customHeight="1">
      <c r="A3" s="53"/>
    </row>
    <row r="4" ht="14.25">
      <c r="B4" t="s">
        <v>838</v>
      </c>
    </row>
    <row r="5" spans="1:9" ht="14.25">
      <c r="A5" s="54" t="s">
        <v>13</v>
      </c>
      <c r="B5" s="169">
        <f>'2. kiadások '!F24</f>
        <v>7720000</v>
      </c>
      <c r="C5" s="56"/>
      <c r="D5" s="56"/>
      <c r="E5" s="56"/>
      <c r="F5" s="56"/>
      <c r="G5" s="56"/>
      <c r="H5" s="56"/>
      <c r="I5" s="56"/>
    </row>
    <row r="6" spans="1:9" ht="14.25">
      <c r="A6" s="54" t="s">
        <v>14</v>
      </c>
      <c r="B6" s="169">
        <f>'2. kiadások '!F25</f>
        <v>1640000</v>
      </c>
      <c r="C6" s="56"/>
      <c r="D6" s="56"/>
      <c r="E6" s="56"/>
      <c r="F6" s="56"/>
      <c r="G6" s="56"/>
      <c r="H6" s="56"/>
      <c r="I6" s="56"/>
    </row>
    <row r="7" spans="1:9" ht="14.25">
      <c r="A7" s="54" t="s">
        <v>15</v>
      </c>
      <c r="B7" s="169">
        <f>'2. kiadások '!F50</f>
        <v>12575000</v>
      </c>
      <c r="C7" s="56"/>
      <c r="D7" s="56"/>
      <c r="E7" s="56"/>
      <c r="F7" s="56"/>
      <c r="G7" s="56"/>
      <c r="H7" s="56"/>
      <c r="I7" s="56"/>
    </row>
    <row r="8" spans="1:9" ht="14.25">
      <c r="A8" s="54" t="s">
        <v>16</v>
      </c>
      <c r="B8" s="169">
        <f>'2. kiadások '!F59</f>
        <v>1000000</v>
      </c>
      <c r="C8" s="56"/>
      <c r="D8" s="56"/>
      <c r="E8" s="56"/>
      <c r="F8" s="56"/>
      <c r="G8" s="56"/>
      <c r="H8" s="56"/>
      <c r="I8" s="56"/>
    </row>
    <row r="9" spans="1:9" ht="14.25">
      <c r="A9" s="54" t="s">
        <v>17</v>
      </c>
      <c r="B9" s="169">
        <f>'2. kiadások '!F73</f>
        <v>11356683</v>
      </c>
      <c r="C9" s="56"/>
      <c r="D9" s="56"/>
      <c r="E9" s="56"/>
      <c r="F9" s="56"/>
      <c r="G9" s="56"/>
      <c r="H9" s="56"/>
      <c r="I9" s="56"/>
    </row>
    <row r="10" spans="1:9" ht="14.25">
      <c r="A10" s="54" t="s">
        <v>18</v>
      </c>
      <c r="B10" s="169">
        <f>'2. kiadások '!F82</f>
        <v>13589000</v>
      </c>
      <c r="C10" s="56"/>
      <c r="D10" s="56"/>
      <c r="E10" s="56"/>
      <c r="F10" s="56"/>
      <c r="G10" s="56"/>
      <c r="H10" s="56"/>
      <c r="I10" s="56"/>
    </row>
    <row r="11" spans="1:9" ht="14.25">
      <c r="A11" s="54" t="s">
        <v>19</v>
      </c>
      <c r="B11" s="169">
        <f>'2. kiadások '!F87</f>
        <v>13780000</v>
      </c>
      <c r="C11" s="56"/>
      <c r="D11" s="56"/>
      <c r="E11" s="56"/>
      <c r="F11" s="56"/>
      <c r="G11" s="56"/>
      <c r="H11" s="56"/>
      <c r="I11" s="56"/>
    </row>
    <row r="12" spans="1:9" ht="14.25">
      <c r="A12" s="54" t="s">
        <v>20</v>
      </c>
      <c r="B12" s="169"/>
      <c r="C12" s="56"/>
      <c r="D12" s="56"/>
      <c r="E12" s="56"/>
      <c r="F12" s="56"/>
      <c r="G12" s="56"/>
      <c r="H12" s="56"/>
      <c r="I12" s="56"/>
    </row>
    <row r="13" spans="1:9" ht="14.25">
      <c r="A13" s="57" t="s">
        <v>12</v>
      </c>
      <c r="B13" s="169">
        <f>SUM(B5:B12)</f>
        <v>61660683</v>
      </c>
      <c r="C13" s="56"/>
      <c r="D13" s="56"/>
      <c r="E13" s="56"/>
      <c r="F13" s="56"/>
      <c r="G13" s="56"/>
      <c r="H13" s="56"/>
      <c r="I13" s="56"/>
    </row>
    <row r="14" spans="1:9" ht="14.25">
      <c r="A14" s="57" t="s">
        <v>21</v>
      </c>
      <c r="B14" s="169">
        <f>'2. kiadások '!F122</f>
        <v>339317</v>
      </c>
      <c r="C14" s="56"/>
      <c r="D14" s="56"/>
      <c r="E14" s="56"/>
      <c r="F14" s="56"/>
      <c r="G14" s="56"/>
      <c r="H14" s="56"/>
      <c r="I14" s="56"/>
    </row>
    <row r="15" spans="1:9" ht="14.25">
      <c r="A15" s="58" t="s">
        <v>415</v>
      </c>
      <c r="B15" s="170">
        <f>SUM(B13:B14)</f>
        <v>62000000</v>
      </c>
      <c r="C15" s="56"/>
      <c r="D15" s="56"/>
      <c r="E15" s="56"/>
      <c r="F15" s="56"/>
      <c r="G15" s="56"/>
      <c r="H15" s="56"/>
      <c r="I15" s="56"/>
    </row>
    <row r="16" spans="1:9" ht="14.25">
      <c r="A16" s="54" t="s">
        <v>23</v>
      </c>
      <c r="B16" s="169">
        <f>'1. bevételek '!F18</f>
        <v>8482936</v>
      </c>
      <c r="C16" s="56"/>
      <c r="D16" s="56"/>
      <c r="E16" s="56"/>
      <c r="F16" s="56"/>
      <c r="G16" s="56"/>
      <c r="H16" s="56"/>
      <c r="I16" s="56"/>
    </row>
    <row r="17" spans="1:9" ht="14.25">
      <c r="A17" s="54" t="s">
        <v>24</v>
      </c>
      <c r="B17" s="169">
        <f>'1. bevételek '!F54</f>
        <v>0</v>
      </c>
      <c r="C17" s="56"/>
      <c r="D17" s="56"/>
      <c r="E17" s="56"/>
      <c r="F17" s="56"/>
      <c r="G17" s="56"/>
      <c r="H17" s="56"/>
      <c r="I17" s="56"/>
    </row>
    <row r="18" spans="1:9" ht="14.25">
      <c r="A18" s="54" t="s">
        <v>25</v>
      </c>
      <c r="B18" s="169">
        <f>'1. bevételek '!F32</f>
        <v>17200000</v>
      </c>
      <c r="C18" s="56"/>
      <c r="D18" s="56"/>
      <c r="E18" s="56"/>
      <c r="F18" s="56"/>
      <c r="G18" s="56"/>
      <c r="H18" s="56"/>
      <c r="I18" s="56"/>
    </row>
    <row r="19" spans="1:9" ht="14.25">
      <c r="A19" s="54" t="s">
        <v>26</v>
      </c>
      <c r="B19" s="169">
        <f>'1. bevételek '!F43</f>
        <v>5275114</v>
      </c>
      <c r="C19" s="56"/>
      <c r="D19" s="56"/>
      <c r="E19" s="56"/>
      <c r="F19" s="56"/>
      <c r="G19" s="56"/>
      <c r="H19" s="56"/>
      <c r="I19" s="56"/>
    </row>
    <row r="20" spans="1:9" ht="14.25">
      <c r="A20" s="54" t="s">
        <v>27</v>
      </c>
      <c r="B20" s="169">
        <f>'1. bevételek '!F60</f>
        <v>0</v>
      </c>
      <c r="C20" s="56"/>
      <c r="D20" s="56"/>
      <c r="E20" s="56"/>
      <c r="F20" s="56"/>
      <c r="G20" s="56"/>
      <c r="H20" s="56"/>
      <c r="I20" s="56"/>
    </row>
    <row r="21" spans="1:9" ht="14.25">
      <c r="A21" s="54" t="s">
        <v>28</v>
      </c>
      <c r="B21" s="169">
        <f>'1. bevételek '!F47</f>
        <v>0</v>
      </c>
      <c r="C21" s="56"/>
      <c r="D21" s="56"/>
      <c r="E21" s="56"/>
      <c r="F21" s="56"/>
      <c r="G21" s="56"/>
      <c r="H21" s="56"/>
      <c r="I21" s="56"/>
    </row>
    <row r="22" spans="1:9" ht="14.25">
      <c r="A22" s="54" t="s">
        <v>29</v>
      </c>
      <c r="B22" s="169">
        <f>'1. bevételek '!F64</f>
        <v>0</v>
      </c>
      <c r="C22" s="56"/>
      <c r="D22" s="56"/>
      <c r="E22" s="56"/>
      <c r="F22" s="56"/>
      <c r="G22" s="56"/>
      <c r="H22" s="56"/>
      <c r="I22" s="56"/>
    </row>
    <row r="23" spans="1:9" ht="14.25">
      <c r="A23" s="57" t="s">
        <v>22</v>
      </c>
      <c r="B23" s="169">
        <f>SUM(B16:B22)</f>
        <v>30958050</v>
      </c>
      <c r="C23" s="56"/>
      <c r="D23" s="56"/>
      <c r="E23" s="56"/>
      <c r="F23" s="56"/>
      <c r="G23" s="56"/>
      <c r="H23" s="56"/>
      <c r="I23" s="56"/>
    </row>
    <row r="24" spans="1:9" ht="14.25">
      <c r="A24" s="57" t="s">
        <v>30</v>
      </c>
      <c r="B24" s="169">
        <f>'1. bevételek '!F95</f>
        <v>31041950</v>
      </c>
      <c r="C24" s="56"/>
      <c r="D24" s="56"/>
      <c r="E24" s="56"/>
      <c r="F24" s="56"/>
      <c r="G24" s="56"/>
      <c r="H24" s="56"/>
      <c r="I24" s="56"/>
    </row>
    <row r="25" spans="1:9" ht="14.25">
      <c r="A25" s="58" t="s">
        <v>416</v>
      </c>
      <c r="B25" s="170">
        <f>SUM(B23:B24)</f>
        <v>62000000</v>
      </c>
      <c r="C25" s="56"/>
      <c r="D25" s="56"/>
      <c r="E25" s="56"/>
      <c r="F25" s="56"/>
      <c r="G25" s="56"/>
      <c r="H25" s="56"/>
      <c r="I25" s="56"/>
    </row>
    <row r="26" spans="1:9" ht="14.25">
      <c r="A26" s="56"/>
      <c r="B26" s="56"/>
      <c r="C26" s="56"/>
      <c r="D26" s="56"/>
      <c r="E26" s="56"/>
      <c r="F26" s="56"/>
      <c r="G26" s="56"/>
      <c r="H26" s="56"/>
      <c r="I26" s="56"/>
    </row>
    <row r="27" spans="1:9" ht="14.25">
      <c r="A27" s="56"/>
      <c r="B27" s="56"/>
      <c r="C27" s="56"/>
      <c r="D27" s="56"/>
      <c r="E27" s="56"/>
      <c r="F27" s="56"/>
      <c r="G27" s="56"/>
      <c r="H27" s="56"/>
      <c r="I27" s="56"/>
    </row>
    <row r="28" spans="1:9" ht="14.25">
      <c r="A28" s="56"/>
      <c r="B28" s="56"/>
      <c r="C28" s="56"/>
      <c r="D28" s="56"/>
      <c r="E28" s="56"/>
      <c r="F28" s="56"/>
      <c r="G28" s="56"/>
      <c r="H28" s="56"/>
      <c r="I28" s="56"/>
    </row>
    <row r="29" spans="1:9" ht="14.25">
      <c r="A29" s="56"/>
      <c r="B29" s="56"/>
      <c r="C29" s="56"/>
      <c r="D29" s="56"/>
      <c r="E29" s="56"/>
      <c r="F29" s="56"/>
      <c r="G29" s="56"/>
      <c r="H29" s="56"/>
      <c r="I29" s="56"/>
    </row>
    <row r="30" spans="1:9" ht="14.25">
      <c r="A30" s="56"/>
      <c r="B30" s="56"/>
      <c r="C30" s="56"/>
      <c r="D30" s="56"/>
      <c r="E30" s="56"/>
      <c r="F30" s="56"/>
      <c r="G30" s="56"/>
      <c r="H30" s="56"/>
      <c r="I30" s="56"/>
    </row>
    <row r="31" spans="1:9" ht="14.25">
      <c r="A31" s="56"/>
      <c r="B31" s="56"/>
      <c r="C31" s="56"/>
      <c r="D31" s="56"/>
      <c r="E31" s="56"/>
      <c r="F31" s="56"/>
      <c r="G31" s="56"/>
      <c r="H31" s="56"/>
      <c r="I31" s="56"/>
    </row>
    <row r="32" spans="1:9" ht="14.25">
      <c r="A32" s="56"/>
      <c r="C32" s="56"/>
      <c r="D32" s="56"/>
      <c r="E32" s="56"/>
      <c r="F32" s="56"/>
      <c r="G32" s="56"/>
      <c r="H32" s="56"/>
      <c r="I32" s="56"/>
    </row>
  </sheetData>
  <sheetProtection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  <headerFooter>
    <oddHeader>&amp;R&amp;10I. sz. melléklet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Layout" workbookViewId="0" topLeftCell="A1">
      <selection activeCell="A3" sqref="A3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281" t="s">
        <v>842</v>
      </c>
      <c r="B1" s="281"/>
      <c r="C1" s="281"/>
      <c r="D1" s="281"/>
      <c r="E1" s="253"/>
      <c r="F1" s="253"/>
      <c r="G1" s="253"/>
      <c r="H1" s="253"/>
    </row>
    <row r="2" spans="1:8" ht="82.5" customHeight="1">
      <c r="A2" s="273" t="s">
        <v>857</v>
      </c>
      <c r="B2" s="273"/>
      <c r="C2" s="273"/>
      <c r="D2" s="273"/>
      <c r="E2" s="273"/>
      <c r="F2" s="254"/>
      <c r="G2" s="254"/>
      <c r="H2" s="254"/>
    </row>
    <row r="3" spans="1:8" ht="20.25" customHeight="1">
      <c r="A3" s="84"/>
      <c r="B3" s="85"/>
      <c r="C3" s="85"/>
      <c r="D3" s="85"/>
      <c r="E3" s="255" t="s">
        <v>843</v>
      </c>
      <c r="F3" s="85"/>
      <c r="G3" s="85"/>
      <c r="H3" s="85"/>
    </row>
    <row r="4" ht="14.25">
      <c r="A4" s="56" t="s">
        <v>0</v>
      </c>
    </row>
    <row r="5" spans="1:9" ht="86.25" customHeight="1">
      <c r="A5" s="1" t="s">
        <v>31</v>
      </c>
      <c r="B5" s="2" t="s">
        <v>32</v>
      </c>
      <c r="C5" s="51" t="s">
        <v>477</v>
      </c>
      <c r="D5" s="51" t="s">
        <v>478</v>
      </c>
      <c r="E5" s="51" t="s">
        <v>492</v>
      </c>
      <c r="F5" s="86"/>
      <c r="G5" s="87"/>
      <c r="H5" s="87"/>
      <c r="I5" s="87"/>
    </row>
    <row r="6" spans="1:9" ht="14.25">
      <c r="A6" s="16" t="s">
        <v>409</v>
      </c>
      <c r="B6" s="3" t="s">
        <v>281</v>
      </c>
      <c r="C6" s="55"/>
      <c r="D6" s="55"/>
      <c r="E6" s="77"/>
      <c r="F6" s="88"/>
      <c r="G6" s="89"/>
      <c r="H6" s="89"/>
      <c r="I6" s="89"/>
    </row>
    <row r="7" spans="1:9" ht="14.25">
      <c r="A7" s="90" t="s">
        <v>493</v>
      </c>
      <c r="B7" s="90" t="s">
        <v>281</v>
      </c>
      <c r="C7" s="55"/>
      <c r="D7" s="55"/>
      <c r="E7" s="55"/>
      <c r="F7" s="88"/>
      <c r="G7" s="89"/>
      <c r="H7" s="89"/>
      <c r="I7" s="89"/>
    </row>
    <row r="8" spans="1:9" ht="26.25">
      <c r="A8" s="10" t="s">
        <v>282</v>
      </c>
      <c r="B8" s="3" t="s">
        <v>283</v>
      </c>
      <c r="C8" s="55"/>
      <c r="D8" s="55"/>
      <c r="E8" s="55"/>
      <c r="F8" s="88"/>
      <c r="G8" s="89"/>
      <c r="H8" s="89"/>
      <c r="I8" s="89"/>
    </row>
    <row r="9" spans="1:9" ht="14.25">
      <c r="A9" s="16" t="s">
        <v>494</v>
      </c>
      <c r="B9" s="3" t="s">
        <v>284</v>
      </c>
      <c r="C9" s="55"/>
      <c r="D9" s="55"/>
      <c r="E9" s="55"/>
      <c r="F9" s="88"/>
      <c r="G9" s="89"/>
      <c r="H9" s="89"/>
      <c r="I9" s="89"/>
    </row>
    <row r="10" spans="1:9" ht="14.25">
      <c r="A10" s="90" t="s">
        <v>493</v>
      </c>
      <c r="B10" s="90" t="s">
        <v>284</v>
      </c>
      <c r="C10" s="55"/>
      <c r="D10" s="55"/>
      <c r="E10" s="55"/>
      <c r="F10" s="88"/>
      <c r="G10" s="89"/>
      <c r="H10" s="89"/>
      <c r="I10" s="89"/>
    </row>
    <row r="11" spans="1:9" ht="14.25">
      <c r="A11" s="9" t="s">
        <v>429</v>
      </c>
      <c r="B11" s="5" t="s">
        <v>285</v>
      </c>
      <c r="C11" s="55"/>
      <c r="D11" s="55"/>
      <c r="E11" s="55"/>
      <c r="F11" s="88"/>
      <c r="G11" s="89"/>
      <c r="H11" s="89"/>
      <c r="I11" s="89"/>
    </row>
    <row r="12" spans="1:9" ht="14.25">
      <c r="A12" s="10" t="s">
        <v>495</v>
      </c>
      <c r="B12" s="3" t="s">
        <v>286</v>
      </c>
      <c r="C12" s="55"/>
      <c r="D12" s="55"/>
      <c r="E12" s="55"/>
      <c r="F12" s="88"/>
      <c r="G12" s="89"/>
      <c r="H12" s="89"/>
      <c r="I12" s="89"/>
    </row>
    <row r="13" spans="1:9" ht="14.25">
      <c r="A13" s="90" t="s">
        <v>496</v>
      </c>
      <c r="B13" s="90" t="s">
        <v>286</v>
      </c>
      <c r="C13" s="55"/>
      <c r="D13" s="55"/>
      <c r="E13" s="55"/>
      <c r="F13" s="88"/>
      <c r="G13" s="89"/>
      <c r="H13" s="89"/>
      <c r="I13" s="89"/>
    </row>
    <row r="14" spans="1:9" ht="14.25">
      <c r="A14" s="16" t="s">
        <v>287</v>
      </c>
      <c r="B14" s="3" t="s">
        <v>288</v>
      </c>
      <c r="C14" s="55"/>
      <c r="D14" s="55"/>
      <c r="E14" s="55"/>
      <c r="F14" s="88"/>
      <c r="G14" s="89"/>
      <c r="H14" s="89"/>
      <c r="I14" s="89"/>
    </row>
    <row r="15" spans="1:9" ht="14.25">
      <c r="A15" s="11" t="s">
        <v>497</v>
      </c>
      <c r="B15" s="3" t="s">
        <v>289</v>
      </c>
      <c r="C15" s="23"/>
      <c r="D15" s="23"/>
      <c r="E15" s="23"/>
      <c r="F15" s="91"/>
      <c r="G15" s="19"/>
      <c r="H15" s="19"/>
      <c r="I15" s="19"/>
    </row>
    <row r="16" spans="1:9" ht="14.25">
      <c r="A16" s="90" t="s">
        <v>498</v>
      </c>
      <c r="B16" s="90" t="s">
        <v>289</v>
      </c>
      <c r="C16" s="23"/>
      <c r="D16" s="23"/>
      <c r="E16" s="23"/>
      <c r="F16" s="91"/>
      <c r="G16" s="19"/>
      <c r="H16" s="19"/>
      <c r="I16" s="19"/>
    </row>
    <row r="17" spans="1:9" ht="14.25">
      <c r="A17" s="16" t="s">
        <v>290</v>
      </c>
      <c r="B17" s="3" t="s">
        <v>291</v>
      </c>
      <c r="C17" s="23"/>
      <c r="D17" s="23"/>
      <c r="E17" s="23"/>
      <c r="F17" s="91"/>
      <c r="G17" s="19"/>
      <c r="H17" s="19"/>
      <c r="I17" s="19"/>
    </row>
    <row r="18" spans="1:9" ht="14.25">
      <c r="A18" s="92" t="s">
        <v>430</v>
      </c>
      <c r="B18" s="5" t="s">
        <v>292</v>
      </c>
      <c r="C18" s="23"/>
      <c r="D18" s="23"/>
      <c r="E18" s="23"/>
      <c r="F18" s="91"/>
      <c r="G18" s="19"/>
      <c r="H18" s="19"/>
      <c r="I18" s="19"/>
    </row>
    <row r="19" spans="1:9" ht="14.25">
      <c r="A19" s="10" t="s">
        <v>306</v>
      </c>
      <c r="B19" s="3" t="s">
        <v>307</v>
      </c>
      <c r="C19" s="23"/>
      <c r="D19" s="23"/>
      <c r="E19" s="23"/>
      <c r="F19" s="91"/>
      <c r="G19" s="19"/>
      <c r="H19" s="19"/>
      <c r="I19" s="19"/>
    </row>
    <row r="20" spans="1:9" ht="14.25">
      <c r="A20" s="11" t="s">
        <v>308</v>
      </c>
      <c r="B20" s="3" t="s">
        <v>309</v>
      </c>
      <c r="C20" s="23"/>
      <c r="D20" s="23"/>
      <c r="E20" s="23"/>
      <c r="F20" s="91"/>
      <c r="G20" s="19"/>
      <c r="H20" s="19"/>
      <c r="I20" s="19"/>
    </row>
    <row r="21" spans="1:9" ht="14.25">
      <c r="A21" s="16" t="s">
        <v>310</v>
      </c>
      <c r="B21" s="3" t="s">
        <v>311</v>
      </c>
      <c r="C21" s="23"/>
      <c r="D21" s="23"/>
      <c r="E21" s="23"/>
      <c r="F21" s="91"/>
      <c r="G21" s="19"/>
      <c r="H21" s="19"/>
      <c r="I21" s="19"/>
    </row>
    <row r="22" spans="1:9" ht="14.25">
      <c r="A22" s="16" t="s">
        <v>414</v>
      </c>
      <c r="B22" s="3" t="s">
        <v>312</v>
      </c>
      <c r="C22" s="23"/>
      <c r="D22" s="23"/>
      <c r="E22" s="23"/>
      <c r="F22" s="91"/>
      <c r="G22" s="19"/>
      <c r="H22" s="19"/>
      <c r="I22" s="19"/>
    </row>
    <row r="23" spans="1:9" ht="14.25">
      <c r="A23" s="90" t="s">
        <v>499</v>
      </c>
      <c r="B23" s="90" t="s">
        <v>312</v>
      </c>
      <c r="C23" s="23"/>
      <c r="D23" s="23"/>
      <c r="E23" s="23"/>
      <c r="F23" s="91"/>
      <c r="G23" s="19"/>
      <c r="H23" s="19"/>
      <c r="I23" s="19"/>
    </row>
    <row r="24" spans="1:9" ht="14.25">
      <c r="A24" s="90" t="s">
        <v>500</v>
      </c>
      <c r="B24" s="90" t="s">
        <v>312</v>
      </c>
      <c r="C24" s="23"/>
      <c r="D24" s="23"/>
      <c r="E24" s="23"/>
      <c r="F24" s="91"/>
      <c r="G24" s="19"/>
      <c r="H24" s="19"/>
      <c r="I24" s="19"/>
    </row>
    <row r="25" spans="1:9" ht="14.25">
      <c r="A25" s="93" t="s">
        <v>501</v>
      </c>
      <c r="B25" s="93" t="s">
        <v>312</v>
      </c>
      <c r="C25" s="23"/>
      <c r="D25" s="23"/>
      <c r="E25" s="23"/>
      <c r="F25" s="91"/>
      <c r="G25" s="19"/>
      <c r="H25" s="19"/>
      <c r="I25" s="19"/>
    </row>
    <row r="26" spans="1:9" ht="14.25">
      <c r="A26" s="94" t="s">
        <v>433</v>
      </c>
      <c r="B26" s="35" t="s">
        <v>313</v>
      </c>
      <c r="C26" s="23"/>
      <c r="D26" s="23"/>
      <c r="E26" s="23"/>
      <c r="F26" s="91"/>
      <c r="G26" s="19"/>
      <c r="H26" s="19"/>
      <c r="I26" s="19"/>
    </row>
    <row r="27" spans="1:2" ht="14.25">
      <c r="A27" s="95"/>
      <c r="B27" s="96"/>
    </row>
    <row r="28" spans="1:8" ht="47.25" customHeight="1">
      <c r="A28" s="1" t="s">
        <v>31</v>
      </c>
      <c r="B28" s="2" t="s">
        <v>32</v>
      </c>
      <c r="C28" s="51" t="s">
        <v>502</v>
      </c>
      <c r="D28" s="51" t="s">
        <v>503</v>
      </c>
      <c r="E28" s="51" t="s">
        <v>504</v>
      </c>
      <c r="F28" s="51" t="s">
        <v>505</v>
      </c>
      <c r="G28" s="23"/>
      <c r="H28" s="23"/>
    </row>
    <row r="29" spans="1:8" ht="27">
      <c r="A29" s="50" t="s">
        <v>506</v>
      </c>
      <c r="B29" s="35"/>
      <c r="C29" s="23"/>
      <c r="D29" s="23"/>
      <c r="E29" s="23"/>
      <c r="F29" s="23"/>
      <c r="G29" s="23"/>
      <c r="H29" s="23"/>
    </row>
    <row r="30" spans="1:8" ht="14.25">
      <c r="A30" s="51" t="s">
        <v>507</v>
      </c>
      <c r="B30" s="35" t="s">
        <v>244</v>
      </c>
      <c r="C30" s="23"/>
      <c r="D30" s="23"/>
      <c r="E30" s="23"/>
      <c r="F30" s="23"/>
      <c r="G30" s="23"/>
      <c r="H30" s="23"/>
    </row>
    <row r="31" spans="1:8" ht="39.75">
      <c r="A31" s="51" t="s">
        <v>508</v>
      </c>
      <c r="B31" s="35" t="s">
        <v>251</v>
      </c>
      <c r="C31" s="23"/>
      <c r="D31" s="23"/>
      <c r="E31" s="23"/>
      <c r="F31" s="23"/>
      <c r="G31" s="23"/>
      <c r="H31" s="23"/>
    </row>
    <row r="32" spans="1:8" ht="14.25">
      <c r="A32" s="51" t="s">
        <v>509</v>
      </c>
      <c r="B32" s="35"/>
      <c r="C32" s="23"/>
      <c r="D32" s="23"/>
      <c r="E32" s="23"/>
      <c r="F32" s="23"/>
      <c r="G32" s="23"/>
      <c r="H32" s="23"/>
    </row>
    <row r="33" spans="1:8" ht="30.75" customHeight="1">
      <c r="A33" s="51" t="s">
        <v>510</v>
      </c>
      <c r="B33" s="35"/>
      <c r="C33" s="23"/>
      <c r="D33" s="23"/>
      <c r="E33" s="23"/>
      <c r="F33" s="23"/>
      <c r="G33" s="23"/>
      <c r="H33" s="23"/>
    </row>
    <row r="34" spans="1:8" ht="14.25">
      <c r="A34" s="51" t="s">
        <v>511</v>
      </c>
      <c r="B34" s="35"/>
      <c r="C34" s="23"/>
      <c r="D34" s="23"/>
      <c r="E34" s="23"/>
      <c r="F34" s="23"/>
      <c r="G34" s="23"/>
      <c r="H34" s="23"/>
    </row>
    <row r="35" spans="1:8" ht="21" customHeight="1">
      <c r="A35" s="51" t="s">
        <v>512</v>
      </c>
      <c r="B35" s="35"/>
      <c r="C35" s="23"/>
      <c r="D35" s="23"/>
      <c r="E35" s="23"/>
      <c r="F35" s="23"/>
      <c r="G35" s="23"/>
      <c r="H35" s="23"/>
    </row>
    <row r="36" spans="1:8" ht="14.25">
      <c r="A36" s="92" t="s">
        <v>513</v>
      </c>
      <c r="B36" s="35"/>
      <c r="C36" s="23"/>
      <c r="D36" s="23"/>
      <c r="E36" s="23"/>
      <c r="F36" s="23"/>
      <c r="G36" s="23"/>
      <c r="H36" s="23"/>
    </row>
    <row r="37" spans="1:2" ht="14.25">
      <c r="A37" s="95"/>
      <c r="B37" s="96"/>
    </row>
    <row r="38" spans="1:2" ht="14.25">
      <c r="A38" s="95"/>
      <c r="B38" s="96"/>
    </row>
    <row r="39" spans="1:5" ht="14.25">
      <c r="A39" s="288" t="s">
        <v>514</v>
      </c>
      <c r="B39" s="288"/>
      <c r="C39" s="288"/>
      <c r="D39" s="288"/>
      <c r="E39" s="288"/>
    </row>
    <row r="40" spans="1:5" ht="14.25">
      <c r="A40" s="288"/>
      <c r="B40" s="288"/>
      <c r="C40" s="288"/>
      <c r="D40" s="288"/>
      <c r="E40" s="288"/>
    </row>
    <row r="41" spans="1:5" ht="27.75" customHeight="1">
      <c r="A41" s="288"/>
      <c r="B41" s="288"/>
      <c r="C41" s="288"/>
      <c r="D41" s="288"/>
      <c r="E41" s="288"/>
    </row>
    <row r="42" spans="1:2" ht="14.25">
      <c r="A42" s="95"/>
      <c r="B42" s="96"/>
    </row>
  </sheetData>
  <sheetProtection/>
  <mergeCells count="3">
    <mergeCell ref="A39:E41"/>
    <mergeCell ref="A2:E2"/>
    <mergeCell ref="A1:D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2"/>
  <sheetViews>
    <sheetView zoomScalePageLayoutView="0" workbookViewId="0" topLeftCell="A1">
      <selection activeCell="B49" sqref="B49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81" t="s">
        <v>842</v>
      </c>
      <c r="B1" s="287"/>
    </row>
    <row r="2" spans="1:7" ht="71.25" customHeight="1">
      <c r="A2" s="273" t="s">
        <v>844</v>
      </c>
      <c r="B2" s="273"/>
      <c r="C2" s="258"/>
      <c r="D2" s="258"/>
      <c r="E2" s="258"/>
      <c r="F2" s="258"/>
      <c r="G2" s="258"/>
    </row>
    <row r="3" spans="1:7" ht="24" customHeight="1">
      <c r="A3" s="53"/>
      <c r="B3" s="53"/>
      <c r="C3" s="258"/>
      <c r="D3" s="258"/>
      <c r="E3" s="258"/>
      <c r="F3" s="258"/>
      <c r="G3" s="258"/>
    </row>
    <row r="4" spans="1:2" ht="22.5" customHeight="1">
      <c r="A4" s="56" t="s">
        <v>0</v>
      </c>
      <c r="B4" s="259" t="s">
        <v>845</v>
      </c>
    </row>
    <row r="5" spans="1:2" ht="18">
      <c r="A5" s="260" t="s">
        <v>846</v>
      </c>
      <c r="B5" s="66" t="s">
        <v>847</v>
      </c>
    </row>
    <row r="6" spans="1:2" ht="14.25">
      <c r="A6" s="55" t="s">
        <v>13</v>
      </c>
      <c r="B6" s="55"/>
    </row>
    <row r="7" spans="1:2" ht="14.25">
      <c r="A7" s="261" t="s">
        <v>14</v>
      </c>
      <c r="B7" s="55"/>
    </row>
    <row r="8" spans="1:2" ht="14.25">
      <c r="A8" s="55" t="s">
        <v>15</v>
      </c>
      <c r="B8" s="55"/>
    </row>
    <row r="9" spans="1:2" ht="14.25">
      <c r="A9" s="55" t="s">
        <v>16</v>
      </c>
      <c r="B9" s="55"/>
    </row>
    <row r="10" spans="1:2" ht="14.25">
      <c r="A10" s="55" t="s">
        <v>17</v>
      </c>
      <c r="B10" s="55"/>
    </row>
    <row r="11" spans="1:2" ht="14.25">
      <c r="A11" s="55" t="s">
        <v>18</v>
      </c>
      <c r="B11" s="55"/>
    </row>
    <row r="12" spans="1:2" ht="14.25">
      <c r="A12" s="55" t="s">
        <v>19</v>
      </c>
      <c r="B12" s="55"/>
    </row>
    <row r="13" spans="1:2" ht="14.25">
      <c r="A13" s="55" t="s">
        <v>20</v>
      </c>
      <c r="B13" s="55"/>
    </row>
    <row r="14" spans="1:2" ht="14.25">
      <c r="A14" s="262" t="s">
        <v>848</v>
      </c>
      <c r="B14" s="263"/>
    </row>
    <row r="15" spans="1:2" ht="27">
      <c r="A15" s="264" t="s">
        <v>849</v>
      </c>
      <c r="B15" s="55"/>
    </row>
    <row r="16" spans="1:2" ht="27">
      <c r="A16" s="264" t="s">
        <v>850</v>
      </c>
      <c r="B16" s="55"/>
    </row>
    <row r="17" spans="1:2" ht="14.25">
      <c r="A17" s="251" t="s">
        <v>851</v>
      </c>
      <c r="B17" s="55"/>
    </row>
    <row r="18" spans="1:2" ht="14.25">
      <c r="A18" s="251" t="s">
        <v>852</v>
      </c>
      <c r="B18" s="55"/>
    </row>
    <row r="19" spans="1:2" ht="14.25">
      <c r="A19" s="55" t="s">
        <v>853</v>
      </c>
      <c r="B19" s="55"/>
    </row>
    <row r="20" spans="1:2" ht="14.25">
      <c r="A20" s="265" t="s">
        <v>854</v>
      </c>
      <c r="B20" s="55"/>
    </row>
    <row r="21" spans="1:2" ht="30.75">
      <c r="A21" s="266" t="s">
        <v>855</v>
      </c>
      <c r="B21" s="267"/>
    </row>
    <row r="22" spans="1:2" ht="15">
      <c r="A22" s="62" t="s">
        <v>856</v>
      </c>
      <c r="B22" s="38"/>
    </row>
    <row r="25" spans="1:2" ht="18">
      <c r="A25" s="260" t="s">
        <v>846</v>
      </c>
      <c r="B25" s="66" t="s">
        <v>847</v>
      </c>
    </row>
    <row r="26" spans="1:2" ht="14.25">
      <c r="A26" s="55" t="s">
        <v>13</v>
      </c>
      <c r="B26" s="55"/>
    </row>
    <row r="27" spans="1:2" ht="14.25">
      <c r="A27" s="261" t="s">
        <v>14</v>
      </c>
      <c r="B27" s="55"/>
    </row>
    <row r="28" spans="1:2" ht="14.25">
      <c r="A28" s="55" t="s">
        <v>15</v>
      </c>
      <c r="B28" s="55"/>
    </row>
    <row r="29" spans="1:2" ht="14.25">
      <c r="A29" s="55" t="s">
        <v>16</v>
      </c>
      <c r="B29" s="55"/>
    </row>
    <row r="30" spans="1:2" ht="14.25">
      <c r="A30" s="55" t="s">
        <v>17</v>
      </c>
      <c r="B30" s="55"/>
    </row>
    <row r="31" spans="1:2" ht="14.25">
      <c r="A31" s="55" t="s">
        <v>18</v>
      </c>
      <c r="B31" s="55"/>
    </row>
    <row r="32" spans="1:2" ht="14.25">
      <c r="A32" s="55" t="s">
        <v>19</v>
      </c>
      <c r="B32" s="55"/>
    </row>
    <row r="33" spans="1:2" ht="14.25">
      <c r="A33" s="55" t="s">
        <v>20</v>
      </c>
      <c r="B33" s="55"/>
    </row>
    <row r="34" spans="1:2" ht="14.25">
      <c r="A34" s="262" t="s">
        <v>848</v>
      </c>
      <c r="B34" s="263"/>
    </row>
    <row r="35" spans="1:2" ht="27">
      <c r="A35" s="264" t="s">
        <v>849</v>
      </c>
      <c r="B35" s="55"/>
    </row>
    <row r="36" spans="1:2" ht="27">
      <c r="A36" s="264" t="s">
        <v>850</v>
      </c>
      <c r="B36" s="55"/>
    </row>
    <row r="37" spans="1:2" ht="14.25">
      <c r="A37" s="251" t="s">
        <v>851</v>
      </c>
      <c r="B37" s="55"/>
    </row>
    <row r="38" spans="1:2" ht="14.25">
      <c r="A38" s="251" t="s">
        <v>852</v>
      </c>
      <c r="B38" s="55"/>
    </row>
    <row r="39" spans="1:2" ht="14.25">
      <c r="A39" s="55" t="s">
        <v>853</v>
      </c>
      <c r="B39" s="55"/>
    </row>
    <row r="40" spans="1:2" ht="14.25">
      <c r="A40" s="265" t="s">
        <v>854</v>
      </c>
      <c r="B40" s="55"/>
    </row>
    <row r="41" spans="1:2" ht="30.75">
      <c r="A41" s="266" t="s">
        <v>855</v>
      </c>
      <c r="B41" s="267"/>
    </row>
    <row r="42" spans="1:2" ht="15">
      <c r="A42" s="62" t="s">
        <v>856</v>
      </c>
      <c r="B42" s="38"/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9"/>
  <sheetViews>
    <sheetView workbookViewId="0" topLeftCell="A1">
      <selection activeCell="D13" sqref="D13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81" t="s">
        <v>785</v>
      </c>
      <c r="B1" s="287"/>
      <c r="C1" s="287"/>
      <c r="D1" s="287"/>
    </row>
    <row r="2" spans="1:5" ht="48.75" customHeight="1">
      <c r="A2" s="273" t="s">
        <v>799</v>
      </c>
      <c r="B2" s="287"/>
      <c r="C2" s="287"/>
      <c r="D2" s="289"/>
      <c r="E2" t="s">
        <v>798</v>
      </c>
    </row>
    <row r="3" spans="1:3" ht="21" customHeight="1">
      <c r="A3" s="53"/>
      <c r="B3" s="73"/>
      <c r="C3" s="73"/>
    </row>
    <row r="4" ht="14.25">
      <c r="A4" s="56" t="s">
        <v>0</v>
      </c>
    </row>
    <row r="5" spans="1:4" ht="26.25">
      <c r="A5" s="66" t="s">
        <v>464</v>
      </c>
      <c r="B5" s="2" t="s">
        <v>32</v>
      </c>
      <c r="C5" s="69" t="s">
        <v>515</v>
      </c>
      <c r="D5" s="69" t="s">
        <v>516</v>
      </c>
    </row>
    <row r="6" spans="1:4" ht="14.25">
      <c r="A6" s="10" t="s">
        <v>517</v>
      </c>
      <c r="B6" s="3" t="s">
        <v>169</v>
      </c>
      <c r="C6" s="23"/>
      <c r="D6" s="23"/>
    </row>
    <row r="7" spans="1:4" ht="14.25">
      <c r="A7" s="97" t="s">
        <v>493</v>
      </c>
      <c r="B7" s="97" t="s">
        <v>169</v>
      </c>
      <c r="C7" s="23"/>
      <c r="D7" s="23"/>
    </row>
    <row r="8" spans="1:4" ht="14.25">
      <c r="A8" s="97" t="s">
        <v>518</v>
      </c>
      <c r="B8" s="97" t="s">
        <v>169</v>
      </c>
      <c r="C8" s="23"/>
      <c r="D8" s="23"/>
    </row>
    <row r="9" spans="1:4" ht="26.25">
      <c r="A9" s="10" t="s">
        <v>170</v>
      </c>
      <c r="B9" s="3" t="s">
        <v>171</v>
      </c>
      <c r="C9" s="23"/>
      <c r="D9" s="23"/>
    </row>
    <row r="10" spans="1:4" ht="14.25">
      <c r="A10" s="10" t="s">
        <v>519</v>
      </c>
      <c r="B10" s="3" t="s">
        <v>172</v>
      </c>
      <c r="C10" s="23"/>
      <c r="D10" s="23"/>
    </row>
    <row r="11" spans="1:4" ht="14.25">
      <c r="A11" s="97" t="s">
        <v>493</v>
      </c>
      <c r="B11" s="97" t="s">
        <v>172</v>
      </c>
      <c r="C11" s="23"/>
      <c r="D11" s="23"/>
    </row>
    <row r="12" spans="1:4" ht="14.25">
      <c r="A12" s="97" t="s">
        <v>518</v>
      </c>
      <c r="B12" s="97" t="s">
        <v>520</v>
      </c>
      <c r="C12" s="23"/>
      <c r="D12" s="23"/>
    </row>
    <row r="13" spans="1:4" ht="14.25">
      <c r="A13" s="9" t="s">
        <v>340</v>
      </c>
      <c r="B13" s="5" t="s">
        <v>173</v>
      </c>
      <c r="C13" s="23"/>
      <c r="D13" s="23"/>
    </row>
    <row r="14" spans="1:4" ht="14.25">
      <c r="A14" s="16" t="s">
        <v>521</v>
      </c>
      <c r="B14" s="3" t="s">
        <v>174</v>
      </c>
      <c r="C14" s="23"/>
      <c r="D14" s="23"/>
    </row>
    <row r="15" spans="1:4" ht="14.25">
      <c r="A15" s="97" t="s">
        <v>496</v>
      </c>
      <c r="B15" s="97" t="s">
        <v>174</v>
      </c>
      <c r="C15" s="23"/>
      <c r="D15" s="23"/>
    </row>
    <row r="16" spans="1:4" ht="14.25">
      <c r="A16" s="97" t="s">
        <v>498</v>
      </c>
      <c r="B16" s="97" t="s">
        <v>174</v>
      </c>
      <c r="C16" s="23"/>
      <c r="D16" s="23"/>
    </row>
    <row r="17" spans="1:4" ht="14.25">
      <c r="A17" s="16" t="s">
        <v>343</v>
      </c>
      <c r="B17" s="3" t="s">
        <v>175</v>
      </c>
      <c r="C17" s="23"/>
      <c r="D17" s="23"/>
    </row>
    <row r="18" spans="1:4" ht="14.25">
      <c r="A18" s="97" t="s">
        <v>518</v>
      </c>
      <c r="B18" s="97" t="s">
        <v>175</v>
      </c>
      <c r="C18" s="23"/>
      <c r="D18" s="23"/>
    </row>
    <row r="19" spans="1:4" ht="14.25">
      <c r="A19" s="11" t="s">
        <v>176</v>
      </c>
      <c r="B19" s="3" t="s">
        <v>177</v>
      </c>
      <c r="C19" s="23"/>
      <c r="D19" s="23"/>
    </row>
    <row r="20" spans="1:4" ht="14.25">
      <c r="A20" s="11" t="s">
        <v>522</v>
      </c>
      <c r="B20" s="3" t="s">
        <v>178</v>
      </c>
      <c r="C20" s="23"/>
      <c r="D20" s="23"/>
    </row>
    <row r="21" spans="1:4" ht="14.25">
      <c r="A21" s="97" t="s">
        <v>498</v>
      </c>
      <c r="B21" s="97" t="s">
        <v>178</v>
      </c>
      <c r="C21" s="23"/>
      <c r="D21" s="23"/>
    </row>
    <row r="22" spans="1:4" ht="14.25">
      <c r="A22" s="97" t="s">
        <v>518</v>
      </c>
      <c r="B22" s="97" t="s">
        <v>178</v>
      </c>
      <c r="C22" s="23"/>
      <c r="D22" s="23"/>
    </row>
    <row r="23" spans="1:4" ht="14.25">
      <c r="A23" s="92" t="s">
        <v>341</v>
      </c>
      <c r="B23" s="5" t="s">
        <v>179</v>
      </c>
      <c r="C23" s="23"/>
      <c r="D23" s="23"/>
    </row>
    <row r="24" spans="1:4" ht="14.25">
      <c r="A24" s="16" t="s">
        <v>180</v>
      </c>
      <c r="B24" s="3" t="s">
        <v>181</v>
      </c>
      <c r="C24" s="23"/>
      <c r="D24" s="23"/>
    </row>
    <row r="25" spans="1:4" ht="14.25">
      <c r="A25" s="16" t="s">
        <v>182</v>
      </c>
      <c r="B25" s="3" t="s">
        <v>183</v>
      </c>
      <c r="C25" s="23">
        <f>'2. kiadások '!C110</f>
        <v>339317</v>
      </c>
      <c r="D25" s="23"/>
    </row>
    <row r="26" spans="1:4" ht="14.25">
      <c r="A26" s="16" t="s">
        <v>186</v>
      </c>
      <c r="B26" s="3" t="s">
        <v>187</v>
      </c>
      <c r="C26" s="23"/>
      <c r="D26" s="23"/>
    </row>
    <row r="27" spans="1:4" ht="14.25">
      <c r="A27" s="16" t="s">
        <v>188</v>
      </c>
      <c r="B27" s="3" t="s">
        <v>189</v>
      </c>
      <c r="C27" s="23"/>
      <c r="D27" s="23"/>
    </row>
    <row r="28" spans="1:4" ht="14.25">
      <c r="A28" s="16" t="s">
        <v>190</v>
      </c>
      <c r="B28" s="3" t="s">
        <v>191</v>
      </c>
      <c r="C28" s="23"/>
      <c r="D28" s="23"/>
    </row>
    <row r="29" spans="1:4" ht="14.25">
      <c r="A29" s="98" t="s">
        <v>342</v>
      </c>
      <c r="B29" s="99" t="s">
        <v>192</v>
      </c>
      <c r="C29" s="23">
        <f>SUM(C25:C28)</f>
        <v>339317</v>
      </c>
      <c r="D29" s="23"/>
    </row>
    <row r="30" spans="1:4" ht="14.25">
      <c r="A30" s="16" t="s">
        <v>193</v>
      </c>
      <c r="B30" s="3" t="s">
        <v>194</v>
      </c>
      <c r="C30" s="23"/>
      <c r="D30" s="23"/>
    </row>
    <row r="31" spans="1:4" ht="14.25">
      <c r="A31" s="10" t="s">
        <v>195</v>
      </c>
      <c r="B31" s="3" t="s">
        <v>196</v>
      </c>
      <c r="C31" s="23"/>
      <c r="D31" s="23"/>
    </row>
    <row r="32" spans="1:4" ht="14.25">
      <c r="A32" s="16" t="s">
        <v>523</v>
      </c>
      <c r="B32" s="3" t="s">
        <v>197</v>
      </c>
      <c r="C32" s="23"/>
      <c r="D32" s="23"/>
    </row>
    <row r="33" spans="1:4" ht="14.25">
      <c r="A33" s="97" t="s">
        <v>518</v>
      </c>
      <c r="B33" s="97" t="s">
        <v>197</v>
      </c>
      <c r="C33" s="23"/>
      <c r="D33" s="23"/>
    </row>
    <row r="34" spans="1:4" ht="14.25">
      <c r="A34" s="16" t="s">
        <v>344</v>
      </c>
      <c r="B34" s="3" t="s">
        <v>198</v>
      </c>
      <c r="C34" s="23"/>
      <c r="D34" s="23"/>
    </row>
    <row r="35" spans="1:4" ht="14.25">
      <c r="A35" s="97" t="s">
        <v>499</v>
      </c>
      <c r="B35" s="97" t="s">
        <v>198</v>
      </c>
      <c r="C35" s="23"/>
      <c r="D35" s="23"/>
    </row>
    <row r="36" spans="1:4" ht="14.25">
      <c r="A36" s="97" t="s">
        <v>500</v>
      </c>
      <c r="B36" s="97" t="s">
        <v>198</v>
      </c>
      <c r="C36" s="23"/>
      <c r="D36" s="23"/>
    </row>
    <row r="37" spans="1:4" ht="14.25">
      <c r="A37" s="97" t="s">
        <v>501</v>
      </c>
      <c r="B37" s="97" t="s">
        <v>198</v>
      </c>
      <c r="C37" s="23"/>
      <c r="D37" s="23"/>
    </row>
    <row r="38" spans="1:4" ht="14.25">
      <c r="A38" s="97" t="s">
        <v>518</v>
      </c>
      <c r="B38" s="97" t="s">
        <v>198</v>
      </c>
      <c r="C38" s="23"/>
      <c r="D38" s="23"/>
    </row>
    <row r="39" spans="1:4" ht="14.25">
      <c r="A39" s="98" t="s">
        <v>345</v>
      </c>
      <c r="B39" s="99" t="s">
        <v>199</v>
      </c>
      <c r="C39" s="23"/>
      <c r="D39" s="23"/>
    </row>
    <row r="42" spans="1:4" ht="26.25">
      <c r="A42" s="66" t="s">
        <v>464</v>
      </c>
      <c r="B42" s="2" t="s">
        <v>32</v>
      </c>
      <c r="C42" s="69" t="s">
        <v>515</v>
      </c>
      <c r="D42" s="69" t="s">
        <v>524</v>
      </c>
    </row>
    <row r="43" spans="1:4" ht="14.25">
      <c r="A43" s="16" t="s">
        <v>409</v>
      </c>
      <c r="B43" s="3" t="s">
        <v>281</v>
      </c>
      <c r="C43" s="23"/>
      <c r="D43" s="23"/>
    </row>
    <row r="44" spans="1:4" ht="14.25">
      <c r="A44" s="90" t="s">
        <v>493</v>
      </c>
      <c r="B44" s="90" t="s">
        <v>281</v>
      </c>
      <c r="C44" s="23"/>
      <c r="D44" s="23"/>
    </row>
    <row r="45" spans="1:4" ht="14.25">
      <c r="A45" s="10" t="s">
        <v>282</v>
      </c>
      <c r="B45" s="3" t="s">
        <v>283</v>
      </c>
      <c r="C45" s="23"/>
      <c r="D45" s="23"/>
    </row>
    <row r="46" spans="1:4" ht="14.25">
      <c r="A46" s="16" t="s">
        <v>494</v>
      </c>
      <c r="B46" s="3" t="s">
        <v>284</v>
      </c>
      <c r="C46" s="23"/>
      <c r="D46" s="23"/>
    </row>
    <row r="47" spans="1:4" ht="14.25">
      <c r="A47" s="90" t="s">
        <v>493</v>
      </c>
      <c r="B47" s="90" t="s">
        <v>284</v>
      </c>
      <c r="C47" s="23"/>
      <c r="D47" s="23"/>
    </row>
    <row r="48" spans="1:4" ht="14.25">
      <c r="A48" s="9" t="s">
        <v>429</v>
      </c>
      <c r="B48" s="5" t="s">
        <v>285</v>
      </c>
      <c r="C48" s="23"/>
      <c r="D48" s="23"/>
    </row>
    <row r="49" spans="1:4" ht="14.25">
      <c r="A49" s="10" t="s">
        <v>495</v>
      </c>
      <c r="B49" s="3" t="s">
        <v>286</v>
      </c>
      <c r="C49" s="23"/>
      <c r="D49" s="23"/>
    </row>
    <row r="50" spans="1:4" ht="14.25">
      <c r="A50" s="90" t="s">
        <v>496</v>
      </c>
      <c r="B50" s="90" t="s">
        <v>286</v>
      </c>
      <c r="C50" s="23"/>
      <c r="D50" s="23"/>
    </row>
    <row r="51" spans="1:4" ht="14.25">
      <c r="A51" s="16" t="s">
        <v>287</v>
      </c>
      <c r="B51" s="3" t="s">
        <v>288</v>
      </c>
      <c r="C51" s="23"/>
      <c r="D51" s="23"/>
    </row>
    <row r="52" spans="1:4" ht="14.25">
      <c r="A52" s="11" t="s">
        <v>497</v>
      </c>
      <c r="B52" s="3" t="s">
        <v>289</v>
      </c>
      <c r="C52" s="23"/>
      <c r="D52" s="23"/>
    </row>
    <row r="53" spans="1:4" ht="14.25">
      <c r="A53" s="90" t="s">
        <v>498</v>
      </c>
      <c r="B53" s="90" t="s">
        <v>289</v>
      </c>
      <c r="C53" s="23"/>
      <c r="D53" s="23"/>
    </row>
    <row r="54" spans="1:4" ht="14.25">
      <c r="A54" s="16" t="s">
        <v>290</v>
      </c>
      <c r="B54" s="3" t="s">
        <v>291</v>
      </c>
      <c r="C54" s="23"/>
      <c r="D54" s="23"/>
    </row>
    <row r="55" spans="1:4" ht="14.25">
      <c r="A55" s="92" t="s">
        <v>430</v>
      </c>
      <c r="B55" s="5" t="s">
        <v>292</v>
      </c>
      <c r="C55" s="23"/>
      <c r="D55" s="23"/>
    </row>
    <row r="56" spans="1:4" ht="14.25">
      <c r="A56" s="92" t="s">
        <v>296</v>
      </c>
      <c r="B56" s="5" t="s">
        <v>297</v>
      </c>
      <c r="C56" s="23">
        <v>285405</v>
      </c>
      <c r="D56" s="23"/>
    </row>
    <row r="57" spans="1:4" ht="14.25">
      <c r="A57" s="92" t="s">
        <v>298</v>
      </c>
      <c r="B57" s="5" t="s">
        <v>299</v>
      </c>
      <c r="C57" s="23"/>
      <c r="D57" s="23"/>
    </row>
    <row r="58" spans="1:4" ht="14.25">
      <c r="A58" s="92" t="s">
        <v>302</v>
      </c>
      <c r="B58" s="5" t="s">
        <v>303</v>
      </c>
      <c r="C58" s="23"/>
      <c r="D58" s="23"/>
    </row>
    <row r="59" spans="1:4" ht="14.25">
      <c r="A59" s="9" t="s">
        <v>525</v>
      </c>
      <c r="B59" s="5" t="s">
        <v>304</v>
      </c>
      <c r="C59" s="23"/>
      <c r="D59" s="23"/>
    </row>
    <row r="60" spans="1:4" ht="14.25">
      <c r="A60" s="13" t="s">
        <v>526</v>
      </c>
      <c r="B60" s="5" t="s">
        <v>304</v>
      </c>
      <c r="C60" s="23"/>
      <c r="D60" s="23"/>
    </row>
    <row r="61" spans="1:4" ht="14.25">
      <c r="A61" s="100" t="s">
        <v>432</v>
      </c>
      <c r="B61" s="99" t="s">
        <v>305</v>
      </c>
      <c r="C61" s="23">
        <f>SUM(C56:C60)</f>
        <v>285405</v>
      </c>
      <c r="D61" s="23"/>
    </row>
    <row r="62" spans="1:4" ht="14.25">
      <c r="A62" s="10" t="s">
        <v>306</v>
      </c>
      <c r="B62" s="3" t="s">
        <v>307</v>
      </c>
      <c r="C62" s="23"/>
      <c r="D62" s="23"/>
    </row>
    <row r="63" spans="1:4" ht="14.25">
      <c r="A63" s="11" t="s">
        <v>308</v>
      </c>
      <c r="B63" s="3" t="s">
        <v>309</v>
      </c>
      <c r="C63" s="23"/>
      <c r="D63" s="23"/>
    </row>
    <row r="64" spans="1:4" ht="14.25">
      <c r="A64" s="16" t="s">
        <v>310</v>
      </c>
      <c r="B64" s="3" t="s">
        <v>311</v>
      </c>
      <c r="C64" s="23"/>
      <c r="D64" s="23"/>
    </row>
    <row r="65" spans="1:4" ht="14.25">
      <c r="A65" s="16" t="s">
        <v>414</v>
      </c>
      <c r="B65" s="3" t="s">
        <v>312</v>
      </c>
      <c r="C65" s="23"/>
      <c r="D65" s="23"/>
    </row>
    <row r="66" spans="1:4" ht="14.25">
      <c r="A66" s="90" t="s">
        <v>499</v>
      </c>
      <c r="B66" s="90" t="s">
        <v>312</v>
      </c>
      <c r="C66" s="23"/>
      <c r="D66" s="23"/>
    </row>
    <row r="67" spans="1:4" ht="14.25">
      <c r="A67" s="90" t="s">
        <v>500</v>
      </c>
      <c r="B67" s="90" t="s">
        <v>312</v>
      </c>
      <c r="C67" s="23"/>
      <c r="D67" s="23"/>
    </row>
    <row r="68" spans="1:4" ht="14.25">
      <c r="A68" s="93" t="s">
        <v>501</v>
      </c>
      <c r="B68" s="93" t="s">
        <v>312</v>
      </c>
      <c r="C68" s="23"/>
      <c r="D68" s="23"/>
    </row>
    <row r="69" spans="1:4" ht="14.25">
      <c r="A69" s="98" t="s">
        <v>433</v>
      </c>
      <c r="B69" s="99" t="s">
        <v>313</v>
      </c>
      <c r="C69" s="23"/>
      <c r="D69" s="23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s="228" customFormat="1" ht="23.25" customHeight="1">
      <c r="A1" s="290" t="s">
        <v>820</v>
      </c>
      <c r="B1" s="290"/>
      <c r="C1" s="290"/>
      <c r="D1" s="290"/>
    </row>
    <row r="2" spans="1:4" ht="25.5" customHeight="1">
      <c r="A2" s="291" t="s">
        <v>815</v>
      </c>
      <c r="B2" s="287"/>
      <c r="C2" s="287"/>
      <c r="D2" s="287"/>
    </row>
    <row r="3" spans="1:4" ht="21.75" customHeight="1">
      <c r="A3" s="229"/>
      <c r="B3" s="225"/>
      <c r="C3" s="225"/>
      <c r="D3" s="225"/>
    </row>
    <row r="4" spans="1:4" ht="20.25" customHeight="1">
      <c r="A4" s="56" t="s">
        <v>0</v>
      </c>
      <c r="D4" s="230" t="s">
        <v>816</v>
      </c>
    </row>
    <row r="5" spans="1:4" ht="14.25">
      <c r="A5" s="66" t="s">
        <v>464</v>
      </c>
      <c r="B5" s="231" t="s">
        <v>32</v>
      </c>
      <c r="C5" s="232" t="s">
        <v>817</v>
      </c>
      <c r="D5" s="66" t="s">
        <v>2</v>
      </c>
    </row>
    <row r="6" spans="1:4" ht="26.25" customHeight="1">
      <c r="A6" s="233" t="s">
        <v>818</v>
      </c>
      <c r="B6" s="234" t="s">
        <v>185</v>
      </c>
      <c r="C6" s="217"/>
      <c r="D6" s="217"/>
    </row>
    <row r="7" spans="1:4" ht="26.25" customHeight="1">
      <c r="A7" s="233" t="s">
        <v>819</v>
      </c>
      <c r="B7" s="234" t="s">
        <v>185</v>
      </c>
      <c r="C7" s="217"/>
      <c r="D7" s="217"/>
    </row>
    <row r="8" spans="1:4" ht="22.5" customHeight="1">
      <c r="A8" s="66" t="s">
        <v>513</v>
      </c>
      <c r="B8" s="66"/>
      <c r="C8" s="217"/>
      <c r="D8" s="217"/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38"/>
  <sheetViews>
    <sheetView workbookViewId="0" topLeftCell="A1">
      <selection activeCell="A11" sqref="A11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281" t="s">
        <v>785</v>
      </c>
      <c r="B1" s="282"/>
      <c r="C1" s="282"/>
    </row>
    <row r="2" spans="1:3" ht="26.25" customHeight="1">
      <c r="A2" s="273" t="s">
        <v>800</v>
      </c>
      <c r="B2" s="273"/>
      <c r="C2" s="273"/>
    </row>
    <row r="3" spans="1:3" ht="18.75" customHeight="1">
      <c r="A3" s="101"/>
      <c r="B3" s="102"/>
      <c r="C3" s="222" t="s">
        <v>801</v>
      </c>
    </row>
    <row r="4" ht="23.25" customHeight="1">
      <c r="A4" s="56" t="s">
        <v>0</v>
      </c>
    </row>
    <row r="5" spans="1:3" ht="26.25">
      <c r="A5" s="66" t="s">
        <v>464</v>
      </c>
      <c r="B5" s="2" t="s">
        <v>32</v>
      </c>
      <c r="C5" s="69" t="s">
        <v>3</v>
      </c>
    </row>
    <row r="6" spans="1:3" ht="14.25">
      <c r="A6" s="10" t="s">
        <v>527</v>
      </c>
      <c r="B6" s="4" t="s">
        <v>111</v>
      </c>
      <c r="C6" s="156"/>
    </row>
    <row r="7" spans="1:3" ht="14.25">
      <c r="A7" s="10" t="s">
        <v>528</v>
      </c>
      <c r="B7" s="4" t="s">
        <v>111</v>
      </c>
      <c r="C7" s="156"/>
    </row>
    <row r="8" spans="1:3" ht="14.25">
      <c r="A8" s="10" t="s">
        <v>529</v>
      </c>
      <c r="B8" s="4" t="s">
        <v>111</v>
      </c>
      <c r="C8" s="156"/>
    </row>
    <row r="9" spans="1:3" ht="14.25">
      <c r="A9" s="10" t="s">
        <v>530</v>
      </c>
      <c r="B9" s="4" t="s">
        <v>111</v>
      </c>
      <c r="C9" s="156"/>
    </row>
    <row r="10" spans="1:3" ht="14.25">
      <c r="A10" s="11" t="s">
        <v>531</v>
      </c>
      <c r="B10" s="4" t="s">
        <v>111</v>
      </c>
      <c r="C10" s="156"/>
    </row>
    <row r="11" spans="1:3" ht="14.25">
      <c r="A11" s="11" t="s">
        <v>532</v>
      </c>
      <c r="B11" s="4" t="s">
        <v>111</v>
      </c>
      <c r="C11" s="156"/>
    </row>
    <row r="12" spans="1:3" ht="14.25">
      <c r="A12" s="13" t="s">
        <v>533</v>
      </c>
      <c r="B12" s="12" t="s">
        <v>111</v>
      </c>
      <c r="C12" s="156"/>
    </row>
    <row r="13" spans="1:3" ht="14.25">
      <c r="A13" s="10" t="s">
        <v>534</v>
      </c>
      <c r="B13" s="4" t="s">
        <v>112</v>
      </c>
      <c r="C13" s="156"/>
    </row>
    <row r="14" spans="1:3" ht="14.25">
      <c r="A14" s="103" t="s">
        <v>535</v>
      </c>
      <c r="B14" s="12" t="s">
        <v>112</v>
      </c>
      <c r="C14" s="156"/>
    </row>
    <row r="15" spans="1:3" ht="14.25">
      <c r="A15" s="10" t="s">
        <v>536</v>
      </c>
      <c r="B15" s="4" t="s">
        <v>113</v>
      </c>
      <c r="C15" s="156"/>
    </row>
    <row r="16" spans="1:3" ht="14.25">
      <c r="A16" s="10" t="s">
        <v>537</v>
      </c>
      <c r="B16" s="4" t="s">
        <v>113</v>
      </c>
      <c r="C16" s="156"/>
    </row>
    <row r="17" spans="1:3" ht="14.25">
      <c r="A17" s="11" t="s">
        <v>538</v>
      </c>
      <c r="B17" s="4" t="s">
        <v>113</v>
      </c>
      <c r="C17" s="156"/>
    </row>
    <row r="18" spans="1:3" ht="14.25">
      <c r="A18" s="11" t="s">
        <v>539</v>
      </c>
      <c r="B18" s="4" t="s">
        <v>113</v>
      </c>
      <c r="C18" s="156"/>
    </row>
    <row r="19" spans="1:3" ht="14.25">
      <c r="A19" s="11" t="s">
        <v>540</v>
      </c>
      <c r="B19" s="4" t="s">
        <v>113</v>
      </c>
      <c r="C19" s="156"/>
    </row>
    <row r="20" spans="1:3" ht="26.25">
      <c r="A20" s="14" t="s">
        <v>541</v>
      </c>
      <c r="B20" s="4" t="s">
        <v>113</v>
      </c>
      <c r="C20" s="156"/>
    </row>
    <row r="21" spans="1:3" ht="14.25">
      <c r="A21" s="9" t="s">
        <v>542</v>
      </c>
      <c r="B21" s="12" t="s">
        <v>113</v>
      </c>
      <c r="C21" s="156"/>
    </row>
    <row r="22" spans="1:3" ht="14.25">
      <c r="A22" s="10" t="s">
        <v>543</v>
      </c>
      <c r="B22" s="4" t="s">
        <v>114</v>
      </c>
      <c r="C22" s="156"/>
    </row>
    <row r="23" spans="1:3" ht="14.25">
      <c r="A23" s="10" t="s">
        <v>544</v>
      </c>
      <c r="B23" s="4" t="s">
        <v>114</v>
      </c>
      <c r="C23" s="156"/>
    </row>
    <row r="24" spans="1:3" ht="14.25">
      <c r="A24" s="9" t="s">
        <v>545</v>
      </c>
      <c r="B24" s="6" t="s">
        <v>114</v>
      </c>
      <c r="C24" s="156">
        <f>SUM(C23)</f>
        <v>0</v>
      </c>
    </row>
    <row r="25" spans="1:3" ht="14.25">
      <c r="A25" s="10" t="s">
        <v>546</v>
      </c>
      <c r="B25" s="4" t="s">
        <v>115</v>
      </c>
      <c r="C25" s="156"/>
    </row>
    <row r="26" spans="1:3" ht="14.25">
      <c r="A26" s="10" t="s">
        <v>547</v>
      </c>
      <c r="B26" s="4" t="s">
        <v>115</v>
      </c>
      <c r="C26" s="156"/>
    </row>
    <row r="27" spans="1:3" ht="14.25">
      <c r="A27" s="11" t="s">
        <v>548</v>
      </c>
      <c r="B27" s="4" t="s">
        <v>115</v>
      </c>
      <c r="C27" s="156"/>
    </row>
    <row r="28" spans="1:3" ht="14.25">
      <c r="A28" s="11" t="s">
        <v>549</v>
      </c>
      <c r="B28" s="4" t="s">
        <v>115</v>
      </c>
      <c r="C28" s="156"/>
    </row>
    <row r="29" spans="1:3" ht="14.25">
      <c r="A29" s="11" t="s">
        <v>550</v>
      </c>
      <c r="B29" s="4" t="s">
        <v>115</v>
      </c>
      <c r="C29" s="156"/>
    </row>
    <row r="30" spans="1:3" ht="14.25">
      <c r="A30" s="11" t="s">
        <v>551</v>
      </c>
      <c r="B30" s="4" t="s">
        <v>115</v>
      </c>
      <c r="C30" s="156"/>
    </row>
    <row r="31" spans="1:3" ht="14.25">
      <c r="A31" s="11" t="s">
        <v>552</v>
      </c>
      <c r="B31" s="4" t="s">
        <v>115</v>
      </c>
      <c r="C31" s="156"/>
    </row>
    <row r="32" spans="1:3" ht="14.25">
      <c r="A32" s="11" t="s">
        <v>553</v>
      </c>
      <c r="B32" s="4" t="s">
        <v>115</v>
      </c>
      <c r="C32" s="156"/>
    </row>
    <row r="33" spans="1:3" ht="14.25">
      <c r="A33" s="11" t="s">
        <v>554</v>
      </c>
      <c r="B33" s="4" t="s">
        <v>115</v>
      </c>
      <c r="C33" s="156"/>
    </row>
    <row r="34" spans="1:3" ht="14.25">
      <c r="A34" s="11" t="s">
        <v>555</v>
      </c>
      <c r="B34" s="4" t="s">
        <v>115</v>
      </c>
      <c r="C34" s="156"/>
    </row>
    <row r="35" spans="1:3" ht="26.25">
      <c r="A35" s="11" t="s">
        <v>556</v>
      </c>
      <c r="B35" s="4" t="s">
        <v>115</v>
      </c>
      <c r="C35" s="156">
        <v>1000000</v>
      </c>
    </row>
    <row r="36" spans="1:3" ht="26.25">
      <c r="A36" s="11" t="s">
        <v>557</v>
      </c>
      <c r="B36" s="4" t="s">
        <v>115</v>
      </c>
      <c r="C36" s="156"/>
    </row>
    <row r="37" spans="1:3" ht="14.25">
      <c r="A37" s="9" t="s">
        <v>558</v>
      </c>
      <c r="B37" s="12" t="s">
        <v>115</v>
      </c>
      <c r="C37" s="156">
        <f>SUM(C25:C36)</f>
        <v>1000000</v>
      </c>
    </row>
    <row r="38" spans="1:3" ht="15">
      <c r="A38" s="104" t="s">
        <v>325</v>
      </c>
      <c r="B38" s="7" t="s">
        <v>116</v>
      </c>
      <c r="C38" s="179">
        <f>SUM(C37,C24)</f>
        <v>1000000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15"/>
  <sheetViews>
    <sheetView workbookViewId="0" topLeftCell="A1">
      <selection activeCell="A16" sqref="A1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281" t="s">
        <v>785</v>
      </c>
      <c r="B1" s="287"/>
      <c r="C1" s="287"/>
    </row>
    <row r="2" spans="1:3" ht="27" customHeight="1">
      <c r="A2" s="273" t="s">
        <v>802</v>
      </c>
      <c r="B2" s="287"/>
      <c r="C2" s="287"/>
    </row>
    <row r="3" spans="1:3" ht="19.5" customHeight="1">
      <c r="A3" s="53"/>
      <c r="B3" s="52"/>
      <c r="C3" s="223" t="s">
        <v>803</v>
      </c>
    </row>
    <row r="4" ht="14.25">
      <c r="A4" s="56" t="s">
        <v>0</v>
      </c>
    </row>
    <row r="5" spans="1:3" ht="26.25">
      <c r="A5" s="66" t="s">
        <v>464</v>
      </c>
      <c r="B5" s="2" t="s">
        <v>32</v>
      </c>
      <c r="C5" s="69" t="s">
        <v>3</v>
      </c>
    </row>
    <row r="6" spans="1:3" ht="14.25">
      <c r="A6" s="11" t="s">
        <v>437</v>
      </c>
      <c r="B6" s="4" t="s">
        <v>122</v>
      </c>
      <c r="C6" s="23"/>
    </row>
    <row r="7" spans="1:3" ht="14.25">
      <c r="A7" s="11" t="s">
        <v>438</v>
      </c>
      <c r="B7" s="4" t="s">
        <v>122</v>
      </c>
      <c r="C7" s="23"/>
    </row>
    <row r="8" spans="1:3" ht="14.25">
      <c r="A8" s="11" t="s">
        <v>439</v>
      </c>
      <c r="B8" s="4" t="s">
        <v>122</v>
      </c>
      <c r="C8" s="23"/>
    </row>
    <row r="9" spans="1:3" ht="14.25">
      <c r="A9" s="11" t="s">
        <v>440</v>
      </c>
      <c r="B9" s="4" t="s">
        <v>122</v>
      </c>
      <c r="C9" s="23"/>
    </row>
    <row r="10" spans="1:3" ht="14.25">
      <c r="A10" s="11" t="s">
        <v>441</v>
      </c>
      <c r="B10" s="4" t="s">
        <v>122</v>
      </c>
      <c r="C10" s="23"/>
    </row>
    <row r="11" spans="1:3" ht="14.25">
      <c r="A11" s="11" t="s">
        <v>442</v>
      </c>
      <c r="B11" s="4" t="s">
        <v>122</v>
      </c>
      <c r="C11" s="23"/>
    </row>
    <row r="12" spans="1:3" ht="14.25">
      <c r="A12" s="11" t="s">
        <v>443</v>
      </c>
      <c r="B12" s="4" t="s">
        <v>122</v>
      </c>
      <c r="C12" s="23"/>
    </row>
    <row r="13" spans="1:3" ht="14.25">
      <c r="A13" s="11" t="s">
        <v>444</v>
      </c>
      <c r="B13" s="4" t="s">
        <v>122</v>
      </c>
      <c r="C13" s="23"/>
    </row>
    <row r="14" spans="1:3" ht="14.25">
      <c r="A14" s="11" t="s">
        <v>445</v>
      </c>
      <c r="B14" s="4" t="s">
        <v>122</v>
      </c>
      <c r="C14" s="23"/>
    </row>
    <row r="15" spans="1:3" ht="14.25">
      <c r="A15" s="11" t="s">
        <v>446</v>
      </c>
      <c r="B15" s="4" t="s">
        <v>122</v>
      </c>
      <c r="C15" s="23"/>
    </row>
    <row r="16" spans="1:3" ht="26.25">
      <c r="A16" s="9" t="s">
        <v>326</v>
      </c>
      <c r="B16" s="6" t="s">
        <v>122</v>
      </c>
      <c r="C16" s="23"/>
    </row>
    <row r="17" spans="1:3" ht="14.25">
      <c r="A17" s="11" t="s">
        <v>437</v>
      </c>
      <c r="B17" s="4" t="s">
        <v>123</v>
      </c>
      <c r="C17" s="23"/>
    </row>
    <row r="18" spans="1:3" ht="14.25">
      <c r="A18" s="11" t="s">
        <v>438</v>
      </c>
      <c r="B18" s="4" t="s">
        <v>123</v>
      </c>
      <c r="C18" s="23"/>
    </row>
    <row r="19" spans="1:3" ht="14.25">
      <c r="A19" s="11" t="s">
        <v>439</v>
      </c>
      <c r="B19" s="4" t="s">
        <v>123</v>
      </c>
      <c r="C19" s="23"/>
    </row>
    <row r="20" spans="1:3" ht="14.25">
      <c r="A20" s="11" t="s">
        <v>440</v>
      </c>
      <c r="B20" s="4" t="s">
        <v>123</v>
      </c>
      <c r="C20" s="23"/>
    </row>
    <row r="21" spans="1:3" ht="14.25">
      <c r="A21" s="11" t="s">
        <v>441</v>
      </c>
      <c r="B21" s="4" t="s">
        <v>123</v>
      </c>
      <c r="C21" s="23"/>
    </row>
    <row r="22" spans="1:3" ht="14.25">
      <c r="A22" s="11" t="s">
        <v>442</v>
      </c>
      <c r="B22" s="4" t="s">
        <v>123</v>
      </c>
      <c r="C22" s="23"/>
    </row>
    <row r="23" spans="1:3" ht="14.25">
      <c r="A23" s="11" t="s">
        <v>443</v>
      </c>
      <c r="B23" s="4" t="s">
        <v>123</v>
      </c>
      <c r="C23" s="23"/>
    </row>
    <row r="24" spans="1:3" ht="14.25">
      <c r="A24" s="11" t="s">
        <v>444</v>
      </c>
      <c r="B24" s="4" t="s">
        <v>123</v>
      </c>
      <c r="C24" s="23"/>
    </row>
    <row r="25" spans="1:3" ht="14.25">
      <c r="A25" s="11" t="s">
        <v>445</v>
      </c>
      <c r="B25" s="4" t="s">
        <v>123</v>
      </c>
      <c r="C25" s="23"/>
    </row>
    <row r="26" spans="1:3" ht="14.25">
      <c r="A26" s="11" t="s">
        <v>446</v>
      </c>
      <c r="B26" s="4" t="s">
        <v>123</v>
      </c>
      <c r="C26" s="23"/>
    </row>
    <row r="27" spans="1:3" ht="26.25">
      <c r="A27" s="9" t="s">
        <v>327</v>
      </c>
      <c r="B27" s="6" t="s">
        <v>123</v>
      </c>
      <c r="C27" s="23"/>
    </row>
    <row r="28" spans="1:3" ht="14.25">
      <c r="A28" s="11" t="s">
        <v>437</v>
      </c>
      <c r="B28" s="4" t="s">
        <v>124</v>
      </c>
      <c r="C28" s="23"/>
    </row>
    <row r="29" spans="1:3" ht="14.25">
      <c r="A29" s="11" t="s">
        <v>438</v>
      </c>
      <c r="B29" s="4" t="s">
        <v>124</v>
      </c>
      <c r="C29" s="23"/>
    </row>
    <row r="30" spans="1:3" ht="14.25">
      <c r="A30" s="11" t="s">
        <v>439</v>
      </c>
      <c r="B30" s="4" t="s">
        <v>124</v>
      </c>
      <c r="C30" s="23"/>
    </row>
    <row r="31" spans="1:3" ht="14.25">
      <c r="A31" s="11" t="s">
        <v>440</v>
      </c>
      <c r="B31" s="4" t="s">
        <v>124</v>
      </c>
      <c r="C31" s="23"/>
    </row>
    <row r="32" spans="1:3" ht="14.25">
      <c r="A32" s="11" t="s">
        <v>441</v>
      </c>
      <c r="B32" s="4" t="s">
        <v>124</v>
      </c>
      <c r="C32" s="156"/>
    </row>
    <row r="33" spans="1:3" ht="14.25">
      <c r="A33" s="11" t="s">
        <v>442</v>
      </c>
      <c r="B33" s="4" t="s">
        <v>124</v>
      </c>
      <c r="C33" s="156"/>
    </row>
    <row r="34" spans="1:3" ht="14.25">
      <c r="A34" s="11" t="s">
        <v>753</v>
      </c>
      <c r="B34" s="4" t="s">
        <v>124</v>
      </c>
      <c r="C34" s="156">
        <v>2520000</v>
      </c>
    </row>
    <row r="35" spans="1:3" ht="26.25">
      <c r="A35" s="11" t="s">
        <v>752</v>
      </c>
      <c r="B35" s="4" t="s">
        <v>124</v>
      </c>
      <c r="C35" s="156">
        <v>379000</v>
      </c>
    </row>
    <row r="36" spans="1:3" ht="14.25">
      <c r="A36" s="11" t="s">
        <v>445</v>
      </c>
      <c r="B36" s="4" t="s">
        <v>124</v>
      </c>
      <c r="C36" s="156"/>
    </row>
    <row r="37" spans="1:3" ht="14.25">
      <c r="A37" s="11" t="s">
        <v>446</v>
      </c>
      <c r="B37" s="4" t="s">
        <v>124</v>
      </c>
      <c r="C37" s="156"/>
    </row>
    <row r="38" spans="1:3" ht="14.25">
      <c r="A38" s="9" t="s">
        <v>328</v>
      </c>
      <c r="B38" s="6" t="s">
        <v>124</v>
      </c>
      <c r="C38" s="179">
        <f>SUM(C28:C37)</f>
        <v>2899000</v>
      </c>
    </row>
    <row r="39" spans="1:3" ht="14.25">
      <c r="A39" s="11" t="s">
        <v>447</v>
      </c>
      <c r="B39" s="3" t="s">
        <v>126</v>
      </c>
      <c r="C39" s="156"/>
    </row>
    <row r="40" spans="1:3" ht="14.25">
      <c r="A40" s="11" t="s">
        <v>448</v>
      </c>
      <c r="B40" s="3" t="s">
        <v>126</v>
      </c>
      <c r="C40" s="156"/>
    </row>
    <row r="41" spans="1:3" ht="14.25">
      <c r="A41" s="11" t="s">
        <v>449</v>
      </c>
      <c r="B41" s="3" t="s">
        <v>126</v>
      </c>
      <c r="C41" s="156"/>
    </row>
    <row r="42" spans="1:3" ht="14.25">
      <c r="A42" s="3" t="s">
        <v>450</v>
      </c>
      <c r="B42" s="3" t="s">
        <v>126</v>
      </c>
      <c r="C42" s="156"/>
    </row>
    <row r="43" spans="1:3" ht="14.25">
      <c r="A43" s="3" t="s">
        <v>451</v>
      </c>
      <c r="B43" s="3" t="s">
        <v>126</v>
      </c>
      <c r="C43" s="156"/>
    </row>
    <row r="44" spans="1:3" ht="14.25">
      <c r="A44" s="3" t="s">
        <v>452</v>
      </c>
      <c r="B44" s="3" t="s">
        <v>126</v>
      </c>
      <c r="C44" s="156"/>
    </row>
    <row r="45" spans="1:3" ht="14.25">
      <c r="A45" s="11" t="s">
        <v>453</v>
      </c>
      <c r="B45" s="3" t="s">
        <v>126</v>
      </c>
      <c r="C45" s="156"/>
    </row>
    <row r="46" spans="1:3" ht="14.25">
      <c r="A46" s="11" t="s">
        <v>454</v>
      </c>
      <c r="B46" s="3" t="s">
        <v>126</v>
      </c>
      <c r="C46" s="156"/>
    </row>
    <row r="47" spans="1:3" ht="14.25">
      <c r="A47" s="11" t="s">
        <v>455</v>
      </c>
      <c r="B47" s="3" t="s">
        <v>126</v>
      </c>
      <c r="C47" s="156"/>
    </row>
    <row r="48" spans="1:3" ht="14.25">
      <c r="A48" s="11" t="s">
        <v>456</v>
      </c>
      <c r="B48" s="3" t="s">
        <v>126</v>
      </c>
      <c r="C48" s="156"/>
    </row>
    <row r="49" spans="1:3" ht="26.25">
      <c r="A49" s="9" t="s">
        <v>329</v>
      </c>
      <c r="B49" s="6" t="s">
        <v>126</v>
      </c>
      <c r="C49" s="156"/>
    </row>
    <row r="50" spans="1:3" ht="14.25">
      <c r="A50" s="11" t="s">
        <v>447</v>
      </c>
      <c r="B50" s="3" t="s">
        <v>131</v>
      </c>
      <c r="C50" s="156"/>
    </row>
    <row r="51" spans="1:3" ht="14.25">
      <c r="A51" s="11" t="s">
        <v>448</v>
      </c>
      <c r="B51" s="3" t="s">
        <v>131</v>
      </c>
      <c r="C51" s="156">
        <v>634000</v>
      </c>
    </row>
    <row r="52" spans="1:3" ht="14.25">
      <c r="A52" s="11" t="s">
        <v>449</v>
      </c>
      <c r="B52" s="3" t="s">
        <v>131</v>
      </c>
      <c r="C52" s="156">
        <v>80000</v>
      </c>
    </row>
    <row r="53" spans="1:3" ht="14.25">
      <c r="A53" s="3" t="s">
        <v>450</v>
      </c>
      <c r="B53" s="3" t="s">
        <v>131</v>
      </c>
      <c r="C53" s="156"/>
    </row>
    <row r="54" spans="1:3" ht="14.25">
      <c r="A54" s="3" t="s">
        <v>451</v>
      </c>
      <c r="B54" s="3" t="s">
        <v>131</v>
      </c>
      <c r="C54" s="156"/>
    </row>
    <row r="55" spans="1:3" ht="14.25">
      <c r="A55" s="3" t="s">
        <v>452</v>
      </c>
      <c r="B55" s="3" t="s">
        <v>131</v>
      </c>
      <c r="C55" s="156"/>
    </row>
    <row r="56" spans="1:3" ht="14.25">
      <c r="A56" s="11" t="s">
        <v>453</v>
      </c>
      <c r="B56" s="3" t="s">
        <v>131</v>
      </c>
      <c r="C56" s="156"/>
    </row>
    <row r="57" spans="1:3" ht="14.25">
      <c r="A57" s="11" t="s">
        <v>457</v>
      </c>
      <c r="B57" s="3" t="s">
        <v>131</v>
      </c>
      <c r="C57" s="156"/>
    </row>
    <row r="58" spans="1:3" ht="14.25">
      <c r="A58" s="11" t="s">
        <v>455</v>
      </c>
      <c r="B58" s="3" t="s">
        <v>131</v>
      </c>
      <c r="C58" s="156"/>
    </row>
    <row r="59" spans="1:3" ht="14.25">
      <c r="A59" s="11" t="s">
        <v>456</v>
      </c>
      <c r="B59" s="3" t="s">
        <v>131</v>
      </c>
      <c r="C59" s="156"/>
    </row>
    <row r="60" spans="1:3" ht="14.25">
      <c r="A60" s="13" t="s">
        <v>330</v>
      </c>
      <c r="B60" s="6" t="s">
        <v>131</v>
      </c>
      <c r="C60" s="179">
        <f>SUM(C50:C59)</f>
        <v>714000</v>
      </c>
    </row>
    <row r="61" spans="1:3" ht="14.25">
      <c r="A61" s="11" t="s">
        <v>437</v>
      </c>
      <c r="B61" s="4" t="s">
        <v>159</v>
      </c>
      <c r="C61" s="156"/>
    </row>
    <row r="62" spans="1:3" ht="14.25">
      <c r="A62" s="11" t="s">
        <v>438</v>
      </c>
      <c r="B62" s="4" t="s">
        <v>159</v>
      </c>
      <c r="C62" s="156"/>
    </row>
    <row r="63" spans="1:3" ht="14.25">
      <c r="A63" s="11" t="s">
        <v>439</v>
      </c>
      <c r="B63" s="4" t="s">
        <v>159</v>
      </c>
      <c r="C63" s="156"/>
    </row>
    <row r="64" spans="1:3" ht="14.25">
      <c r="A64" s="11" t="s">
        <v>440</v>
      </c>
      <c r="B64" s="4" t="s">
        <v>159</v>
      </c>
      <c r="C64" s="156"/>
    </row>
    <row r="65" spans="1:3" ht="14.25">
      <c r="A65" s="11" t="s">
        <v>441</v>
      </c>
      <c r="B65" s="4" t="s">
        <v>159</v>
      </c>
      <c r="C65" s="156"/>
    </row>
    <row r="66" spans="1:3" ht="14.25">
      <c r="A66" s="11" t="s">
        <v>442</v>
      </c>
      <c r="B66" s="4" t="s">
        <v>159</v>
      </c>
      <c r="C66" s="156"/>
    </row>
    <row r="67" spans="1:3" ht="14.25">
      <c r="A67" s="11" t="s">
        <v>443</v>
      </c>
      <c r="B67" s="4" t="s">
        <v>159</v>
      </c>
      <c r="C67" s="23"/>
    </row>
    <row r="68" spans="1:3" ht="14.25">
      <c r="A68" s="11" t="s">
        <v>444</v>
      </c>
      <c r="B68" s="4" t="s">
        <v>159</v>
      </c>
      <c r="C68" s="23"/>
    </row>
    <row r="69" spans="1:3" ht="14.25">
      <c r="A69" s="11" t="s">
        <v>445</v>
      </c>
      <c r="B69" s="4" t="s">
        <v>159</v>
      </c>
      <c r="C69" s="23"/>
    </row>
    <row r="70" spans="1:3" ht="14.25">
      <c r="A70" s="11" t="s">
        <v>446</v>
      </c>
      <c r="B70" s="4" t="s">
        <v>159</v>
      </c>
      <c r="C70" s="23"/>
    </row>
    <row r="71" spans="1:3" ht="26.25">
      <c r="A71" s="9" t="s">
        <v>339</v>
      </c>
      <c r="B71" s="6" t="s">
        <v>159</v>
      </c>
      <c r="C71" s="23"/>
    </row>
    <row r="72" spans="1:3" ht="14.25">
      <c r="A72" s="11" t="s">
        <v>437</v>
      </c>
      <c r="B72" s="4" t="s">
        <v>160</v>
      </c>
      <c r="C72" s="23"/>
    </row>
    <row r="73" spans="1:3" ht="14.25">
      <c r="A73" s="11" t="s">
        <v>438</v>
      </c>
      <c r="B73" s="4" t="s">
        <v>160</v>
      </c>
      <c r="C73" s="23"/>
    </row>
    <row r="74" spans="1:3" ht="14.25">
      <c r="A74" s="11" t="s">
        <v>439</v>
      </c>
      <c r="B74" s="4" t="s">
        <v>160</v>
      </c>
      <c r="C74" s="23"/>
    </row>
    <row r="75" spans="1:3" ht="14.25">
      <c r="A75" s="11" t="s">
        <v>440</v>
      </c>
      <c r="B75" s="4" t="s">
        <v>160</v>
      </c>
      <c r="C75" s="23"/>
    </row>
    <row r="76" spans="1:3" ht="14.25">
      <c r="A76" s="11" t="s">
        <v>441</v>
      </c>
      <c r="B76" s="4" t="s">
        <v>160</v>
      </c>
      <c r="C76" s="23"/>
    </row>
    <row r="77" spans="1:3" ht="14.25">
      <c r="A77" s="11" t="s">
        <v>442</v>
      </c>
      <c r="B77" s="4" t="s">
        <v>160</v>
      </c>
      <c r="C77" s="23"/>
    </row>
    <row r="78" spans="1:3" ht="14.25">
      <c r="A78" s="11" t="s">
        <v>443</v>
      </c>
      <c r="B78" s="4" t="s">
        <v>160</v>
      </c>
      <c r="C78" s="23">
        <v>3078734</v>
      </c>
    </row>
    <row r="79" spans="1:3" ht="14.25">
      <c r="A79" s="11" t="s">
        <v>444</v>
      </c>
      <c r="B79" s="4" t="s">
        <v>160</v>
      </c>
      <c r="C79" s="23"/>
    </row>
    <row r="80" spans="1:3" ht="14.25">
      <c r="A80" s="11" t="s">
        <v>445</v>
      </c>
      <c r="B80" s="4" t="s">
        <v>160</v>
      </c>
      <c r="C80" s="23"/>
    </row>
    <row r="81" spans="1:3" ht="14.25">
      <c r="A81" s="11" t="s">
        <v>446</v>
      </c>
      <c r="B81" s="4" t="s">
        <v>160</v>
      </c>
      <c r="C81" s="23"/>
    </row>
    <row r="82" spans="1:3" ht="26.25">
      <c r="A82" s="9" t="s">
        <v>338</v>
      </c>
      <c r="B82" s="6" t="s">
        <v>160</v>
      </c>
      <c r="C82" s="135">
        <f>SUM(C78:C81)</f>
        <v>3078734</v>
      </c>
    </row>
    <row r="83" spans="1:3" ht="14.25">
      <c r="A83" s="11" t="s">
        <v>437</v>
      </c>
      <c r="B83" s="4" t="s">
        <v>161</v>
      </c>
      <c r="C83" s="23"/>
    </row>
    <row r="84" spans="1:3" ht="14.25">
      <c r="A84" s="11" t="s">
        <v>438</v>
      </c>
      <c r="B84" s="4" t="s">
        <v>161</v>
      </c>
      <c r="C84" s="23"/>
    </row>
    <row r="85" spans="1:3" ht="14.25">
      <c r="A85" s="11" t="s">
        <v>439</v>
      </c>
      <c r="B85" s="4" t="s">
        <v>161</v>
      </c>
      <c r="C85" s="23"/>
    </row>
    <row r="86" spans="1:3" ht="14.25">
      <c r="A86" s="11" t="s">
        <v>440</v>
      </c>
      <c r="B86" s="4" t="s">
        <v>161</v>
      </c>
      <c r="C86" s="23"/>
    </row>
    <row r="87" spans="1:3" ht="14.25">
      <c r="A87" s="11" t="s">
        <v>441</v>
      </c>
      <c r="B87" s="4" t="s">
        <v>161</v>
      </c>
      <c r="C87" s="23"/>
    </row>
    <row r="88" spans="1:3" ht="14.25">
      <c r="A88" s="11" t="s">
        <v>442</v>
      </c>
      <c r="B88" s="4" t="s">
        <v>161</v>
      </c>
      <c r="C88" s="23"/>
    </row>
    <row r="89" spans="1:3" ht="14.25">
      <c r="A89" s="11" t="s">
        <v>443</v>
      </c>
      <c r="B89" s="4" t="s">
        <v>161</v>
      </c>
      <c r="C89" s="23"/>
    </row>
    <row r="90" spans="1:3" ht="14.25">
      <c r="A90" s="11" t="s">
        <v>444</v>
      </c>
      <c r="B90" s="4" t="s">
        <v>161</v>
      </c>
      <c r="C90" s="23"/>
    </row>
    <row r="91" spans="1:3" ht="14.25">
      <c r="A91" s="11" t="s">
        <v>445</v>
      </c>
      <c r="B91" s="4" t="s">
        <v>161</v>
      </c>
      <c r="C91" s="23"/>
    </row>
    <row r="92" spans="1:3" ht="14.25">
      <c r="A92" s="11" t="s">
        <v>446</v>
      </c>
      <c r="B92" s="4" t="s">
        <v>161</v>
      </c>
      <c r="C92" s="23"/>
    </row>
    <row r="93" spans="1:3" ht="14.25">
      <c r="A93" s="9" t="s">
        <v>337</v>
      </c>
      <c r="B93" s="6" t="s">
        <v>161</v>
      </c>
      <c r="C93" s="23"/>
    </row>
    <row r="94" spans="1:3" ht="14.25">
      <c r="A94" s="11" t="s">
        <v>447</v>
      </c>
      <c r="B94" s="3" t="s">
        <v>163</v>
      </c>
      <c r="C94" s="23"/>
    </row>
    <row r="95" spans="1:3" ht="14.25">
      <c r="A95" s="11" t="s">
        <v>448</v>
      </c>
      <c r="B95" s="4" t="s">
        <v>163</v>
      </c>
      <c r="C95" s="23"/>
    </row>
    <row r="96" spans="1:3" ht="14.25">
      <c r="A96" s="11" t="s">
        <v>449</v>
      </c>
      <c r="B96" s="3" t="s">
        <v>163</v>
      </c>
      <c r="C96" s="23"/>
    </row>
    <row r="97" spans="1:3" ht="14.25">
      <c r="A97" s="3" t="s">
        <v>450</v>
      </c>
      <c r="B97" s="4" t="s">
        <v>163</v>
      </c>
      <c r="C97" s="23"/>
    </row>
    <row r="98" spans="1:3" ht="14.25">
      <c r="A98" s="3" t="s">
        <v>451</v>
      </c>
      <c r="B98" s="3" t="s">
        <v>163</v>
      </c>
      <c r="C98" s="23"/>
    </row>
    <row r="99" spans="1:3" ht="14.25">
      <c r="A99" s="3" t="s">
        <v>452</v>
      </c>
      <c r="B99" s="4" t="s">
        <v>163</v>
      </c>
      <c r="C99" s="23"/>
    </row>
    <row r="100" spans="1:3" ht="14.25">
      <c r="A100" s="11" t="s">
        <v>453</v>
      </c>
      <c r="B100" s="3" t="s">
        <v>163</v>
      </c>
      <c r="C100" s="23"/>
    </row>
    <row r="101" spans="1:3" ht="14.25">
      <c r="A101" s="11" t="s">
        <v>457</v>
      </c>
      <c r="B101" s="4" t="s">
        <v>163</v>
      </c>
      <c r="C101" s="23"/>
    </row>
    <row r="102" spans="1:3" ht="14.25">
      <c r="A102" s="11" t="s">
        <v>455</v>
      </c>
      <c r="B102" s="3" t="s">
        <v>163</v>
      </c>
      <c r="C102" s="23"/>
    </row>
    <row r="103" spans="1:3" ht="14.25">
      <c r="A103" s="11" t="s">
        <v>456</v>
      </c>
      <c r="B103" s="4" t="s">
        <v>163</v>
      </c>
      <c r="C103" s="23"/>
    </row>
    <row r="104" spans="1:3" ht="26.25">
      <c r="A104" s="9" t="s">
        <v>336</v>
      </c>
      <c r="B104" s="6" t="s">
        <v>163</v>
      </c>
      <c r="C104" s="23"/>
    </row>
    <row r="105" spans="1:3" ht="14.25">
      <c r="A105" s="11" t="s">
        <v>447</v>
      </c>
      <c r="B105" s="3" t="s">
        <v>166</v>
      </c>
      <c r="C105" s="23"/>
    </row>
    <row r="106" spans="1:3" ht="14.25">
      <c r="A106" s="11" t="s">
        <v>448</v>
      </c>
      <c r="B106" s="3" t="s">
        <v>166</v>
      </c>
      <c r="C106" s="23"/>
    </row>
    <row r="107" spans="1:3" ht="14.25">
      <c r="A107" s="11" t="s">
        <v>449</v>
      </c>
      <c r="B107" s="3" t="s">
        <v>166</v>
      </c>
      <c r="C107" s="23"/>
    </row>
    <row r="108" spans="1:3" ht="14.25">
      <c r="A108" s="3" t="s">
        <v>450</v>
      </c>
      <c r="B108" s="3" t="s">
        <v>166</v>
      </c>
      <c r="C108" s="23"/>
    </row>
    <row r="109" spans="1:3" ht="14.25">
      <c r="A109" s="3" t="s">
        <v>451</v>
      </c>
      <c r="B109" s="3" t="s">
        <v>166</v>
      </c>
      <c r="C109" s="23"/>
    </row>
    <row r="110" spans="1:3" ht="14.25">
      <c r="A110" s="3" t="s">
        <v>452</v>
      </c>
      <c r="B110" s="3" t="s">
        <v>166</v>
      </c>
      <c r="C110" s="23"/>
    </row>
    <row r="111" spans="1:3" ht="14.25">
      <c r="A111" s="11" t="s">
        <v>453</v>
      </c>
      <c r="B111" s="3" t="s">
        <v>166</v>
      </c>
      <c r="C111" s="23"/>
    </row>
    <row r="112" spans="1:3" ht="14.25">
      <c r="A112" s="11" t="s">
        <v>457</v>
      </c>
      <c r="B112" s="3" t="s">
        <v>166</v>
      </c>
      <c r="C112" s="23"/>
    </row>
    <row r="113" spans="1:3" ht="14.25">
      <c r="A113" s="11" t="s">
        <v>455</v>
      </c>
      <c r="B113" s="3" t="s">
        <v>166</v>
      </c>
      <c r="C113" s="23"/>
    </row>
    <row r="114" spans="1:3" ht="14.25">
      <c r="A114" s="11" t="s">
        <v>456</v>
      </c>
      <c r="B114" s="3" t="s">
        <v>166</v>
      </c>
      <c r="C114" s="23"/>
    </row>
    <row r="115" spans="1:3" ht="14.25">
      <c r="A115" s="13" t="s">
        <v>370</v>
      </c>
      <c r="B115" s="6" t="s">
        <v>166</v>
      </c>
      <c r="C115" s="23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  <headerFooter>
    <oddHeader>&amp;C&amp;10 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15"/>
  <sheetViews>
    <sheetView workbookViewId="0" topLeftCell="A1">
      <selection activeCell="E16" sqref="E16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281" t="s">
        <v>785</v>
      </c>
      <c r="B1" s="287"/>
      <c r="C1" s="287"/>
    </row>
    <row r="2" spans="1:3" ht="25.5" customHeight="1">
      <c r="A2" s="273" t="s">
        <v>805</v>
      </c>
      <c r="B2" s="287"/>
      <c r="C2" s="287"/>
    </row>
    <row r="3" spans="1:3" ht="15.75" customHeight="1">
      <c r="A3" s="53"/>
      <c r="B3" s="73"/>
      <c r="C3" s="223" t="s">
        <v>804</v>
      </c>
    </row>
    <row r="4" ht="21" customHeight="1">
      <c r="A4" s="56" t="s">
        <v>0</v>
      </c>
    </row>
    <row r="5" spans="1:3" ht="26.25">
      <c r="A5" s="66" t="s">
        <v>464</v>
      </c>
      <c r="B5" s="2" t="s">
        <v>32</v>
      </c>
      <c r="C5" s="69" t="s">
        <v>3</v>
      </c>
    </row>
    <row r="6" spans="1:3" ht="14.25">
      <c r="A6" s="11" t="s">
        <v>559</v>
      </c>
      <c r="B6" s="4" t="s">
        <v>220</v>
      </c>
      <c r="C6" s="23"/>
    </row>
    <row r="7" spans="1:3" ht="14.25">
      <c r="A7" s="11" t="s">
        <v>560</v>
      </c>
      <c r="B7" s="4" t="s">
        <v>220</v>
      </c>
      <c r="C7" s="23"/>
    </row>
    <row r="8" spans="1:3" ht="14.25">
      <c r="A8" s="11" t="s">
        <v>561</v>
      </c>
      <c r="B8" s="4" t="s">
        <v>220</v>
      </c>
      <c r="C8" s="23"/>
    </row>
    <row r="9" spans="1:3" ht="14.25">
      <c r="A9" s="11" t="s">
        <v>562</v>
      </c>
      <c r="B9" s="4" t="s">
        <v>220</v>
      </c>
      <c r="C9" s="23"/>
    </row>
    <row r="10" spans="1:3" ht="14.25">
      <c r="A10" s="11" t="s">
        <v>563</v>
      </c>
      <c r="B10" s="4" t="s">
        <v>220</v>
      </c>
      <c r="C10" s="23"/>
    </row>
    <row r="11" spans="1:3" ht="14.25">
      <c r="A11" s="11" t="s">
        <v>564</v>
      </c>
      <c r="B11" s="4" t="s">
        <v>220</v>
      </c>
      <c r="C11" s="23"/>
    </row>
    <row r="12" spans="1:3" ht="14.25">
      <c r="A12" s="11" t="s">
        <v>565</v>
      </c>
      <c r="B12" s="4" t="s">
        <v>220</v>
      </c>
      <c r="C12" s="23"/>
    </row>
    <row r="13" spans="1:3" ht="14.25">
      <c r="A13" s="11" t="s">
        <v>566</v>
      </c>
      <c r="B13" s="4" t="s">
        <v>220</v>
      </c>
      <c r="C13" s="23"/>
    </row>
    <row r="14" spans="1:3" ht="14.25">
      <c r="A14" s="11" t="s">
        <v>567</v>
      </c>
      <c r="B14" s="4" t="s">
        <v>220</v>
      </c>
      <c r="C14" s="23"/>
    </row>
    <row r="15" spans="1:3" ht="14.25">
      <c r="A15" s="11" t="s">
        <v>568</v>
      </c>
      <c r="B15" s="4" t="s">
        <v>220</v>
      </c>
      <c r="C15" s="23"/>
    </row>
    <row r="16" spans="1:3" ht="26.25">
      <c r="A16" s="5" t="s">
        <v>380</v>
      </c>
      <c r="B16" s="6" t="s">
        <v>220</v>
      </c>
      <c r="C16" s="23"/>
    </row>
    <row r="17" spans="1:3" ht="14.25">
      <c r="A17" s="11" t="s">
        <v>559</v>
      </c>
      <c r="B17" s="4" t="s">
        <v>221</v>
      </c>
      <c r="C17" s="23"/>
    </row>
    <row r="18" spans="1:3" ht="14.25">
      <c r="A18" s="11" t="s">
        <v>560</v>
      </c>
      <c r="B18" s="4" t="s">
        <v>221</v>
      </c>
      <c r="C18" s="23"/>
    </row>
    <row r="19" spans="1:3" ht="14.25">
      <c r="A19" s="11" t="s">
        <v>561</v>
      </c>
      <c r="B19" s="4" t="s">
        <v>221</v>
      </c>
      <c r="C19" s="23"/>
    </row>
    <row r="20" spans="1:3" ht="14.25">
      <c r="A20" s="11" t="s">
        <v>562</v>
      </c>
      <c r="B20" s="4" t="s">
        <v>221</v>
      </c>
      <c r="C20" s="23"/>
    </row>
    <row r="21" spans="1:3" ht="14.25">
      <c r="A21" s="11" t="s">
        <v>563</v>
      </c>
      <c r="B21" s="4" t="s">
        <v>221</v>
      </c>
      <c r="C21" s="23"/>
    </row>
    <row r="22" spans="1:3" ht="14.25">
      <c r="A22" s="11" t="s">
        <v>564</v>
      </c>
      <c r="B22" s="4" t="s">
        <v>221</v>
      </c>
      <c r="C22" s="23"/>
    </row>
    <row r="23" spans="1:3" ht="14.25">
      <c r="A23" s="11" t="s">
        <v>565</v>
      </c>
      <c r="B23" s="4" t="s">
        <v>221</v>
      </c>
      <c r="C23" s="23"/>
    </row>
    <row r="24" spans="1:3" ht="14.25">
      <c r="A24" s="11" t="s">
        <v>566</v>
      </c>
      <c r="B24" s="4" t="s">
        <v>221</v>
      </c>
      <c r="C24" s="23"/>
    </row>
    <row r="25" spans="1:3" ht="14.25">
      <c r="A25" s="11" t="s">
        <v>567</v>
      </c>
      <c r="B25" s="4" t="s">
        <v>221</v>
      </c>
      <c r="C25" s="23"/>
    </row>
    <row r="26" spans="1:3" ht="14.25">
      <c r="A26" s="11" t="s">
        <v>568</v>
      </c>
      <c r="B26" s="4" t="s">
        <v>221</v>
      </c>
      <c r="C26" s="23"/>
    </row>
    <row r="27" spans="1:3" ht="26.25">
      <c r="A27" s="5" t="s">
        <v>569</v>
      </c>
      <c r="B27" s="6" t="s">
        <v>221</v>
      </c>
      <c r="C27" s="23"/>
    </row>
    <row r="28" spans="1:3" ht="14.25">
      <c r="A28" s="11" t="s">
        <v>559</v>
      </c>
      <c r="B28" s="4" t="s">
        <v>222</v>
      </c>
      <c r="C28" s="23"/>
    </row>
    <row r="29" spans="1:3" ht="14.25">
      <c r="A29" s="11" t="s">
        <v>560</v>
      </c>
      <c r="B29" s="4" t="s">
        <v>222</v>
      </c>
      <c r="C29" s="23"/>
    </row>
    <row r="30" spans="1:3" ht="14.25">
      <c r="A30" s="11" t="s">
        <v>561</v>
      </c>
      <c r="B30" s="4" t="s">
        <v>222</v>
      </c>
      <c r="C30" s="23"/>
    </row>
    <row r="31" spans="1:3" ht="14.25">
      <c r="A31" s="11" t="s">
        <v>562</v>
      </c>
      <c r="B31" s="4" t="s">
        <v>222</v>
      </c>
      <c r="C31" s="23"/>
    </row>
    <row r="32" spans="1:3" ht="14.25">
      <c r="A32" s="11" t="s">
        <v>563</v>
      </c>
      <c r="B32" s="4" t="s">
        <v>222</v>
      </c>
      <c r="C32" s="23"/>
    </row>
    <row r="33" spans="1:3" ht="14.25">
      <c r="A33" s="11" t="s">
        <v>564</v>
      </c>
      <c r="B33" s="4" t="s">
        <v>222</v>
      </c>
      <c r="C33" s="23"/>
    </row>
    <row r="34" spans="1:3" ht="14.25">
      <c r="A34" s="11" t="s">
        <v>565</v>
      </c>
      <c r="B34" s="4" t="s">
        <v>222</v>
      </c>
      <c r="C34" s="23"/>
    </row>
    <row r="35" spans="1:3" ht="14.25">
      <c r="A35" s="11" t="s">
        <v>566</v>
      </c>
      <c r="B35" s="4" t="s">
        <v>222</v>
      </c>
      <c r="C35" s="23"/>
    </row>
    <row r="36" spans="1:3" ht="14.25">
      <c r="A36" s="11" t="s">
        <v>567</v>
      </c>
      <c r="B36" s="4" t="s">
        <v>222</v>
      </c>
      <c r="C36" s="23"/>
    </row>
    <row r="37" spans="1:3" ht="14.25">
      <c r="A37" s="11" t="s">
        <v>568</v>
      </c>
      <c r="B37" s="4" t="s">
        <v>222</v>
      </c>
      <c r="C37" s="23"/>
    </row>
    <row r="38" spans="1:3" ht="14.25">
      <c r="A38" s="5" t="s">
        <v>570</v>
      </c>
      <c r="B38" s="6" t="s">
        <v>222</v>
      </c>
      <c r="C38" s="23"/>
    </row>
    <row r="39" spans="1:3" ht="14.25">
      <c r="A39" s="11" t="s">
        <v>559</v>
      </c>
      <c r="B39" s="4" t="s">
        <v>228</v>
      </c>
      <c r="C39" s="23"/>
    </row>
    <row r="40" spans="1:3" ht="14.25">
      <c r="A40" s="11" t="s">
        <v>560</v>
      </c>
      <c r="B40" s="4" t="s">
        <v>228</v>
      </c>
      <c r="C40" s="23"/>
    </row>
    <row r="41" spans="1:3" ht="14.25">
      <c r="A41" s="11" t="s">
        <v>561</v>
      </c>
      <c r="B41" s="4" t="s">
        <v>228</v>
      </c>
      <c r="C41" s="23"/>
    </row>
    <row r="42" spans="1:3" ht="14.25">
      <c r="A42" s="11" t="s">
        <v>562</v>
      </c>
      <c r="B42" s="4" t="s">
        <v>228</v>
      </c>
      <c r="C42" s="23"/>
    </row>
    <row r="43" spans="1:3" ht="14.25">
      <c r="A43" s="11" t="s">
        <v>563</v>
      </c>
      <c r="B43" s="4" t="s">
        <v>228</v>
      </c>
      <c r="C43" s="23"/>
    </row>
    <row r="44" spans="1:3" ht="14.25">
      <c r="A44" s="11" t="s">
        <v>564</v>
      </c>
      <c r="B44" s="4" t="s">
        <v>228</v>
      </c>
      <c r="C44" s="23"/>
    </row>
    <row r="45" spans="1:3" ht="14.25">
      <c r="A45" s="11" t="s">
        <v>565</v>
      </c>
      <c r="B45" s="4" t="s">
        <v>228</v>
      </c>
      <c r="C45" s="23"/>
    </row>
    <row r="46" spans="1:3" ht="14.25">
      <c r="A46" s="11" t="s">
        <v>566</v>
      </c>
      <c r="B46" s="4" t="s">
        <v>228</v>
      </c>
      <c r="C46" s="23"/>
    </row>
    <row r="47" spans="1:3" ht="14.25">
      <c r="A47" s="11" t="s">
        <v>567</v>
      </c>
      <c r="B47" s="4" t="s">
        <v>228</v>
      </c>
      <c r="C47" s="23"/>
    </row>
    <row r="48" spans="1:3" ht="14.25">
      <c r="A48" s="11" t="s">
        <v>568</v>
      </c>
      <c r="B48" s="4" t="s">
        <v>228</v>
      </c>
      <c r="C48" s="23"/>
    </row>
    <row r="49" spans="1:3" ht="26.25">
      <c r="A49" s="5" t="s">
        <v>571</v>
      </c>
      <c r="B49" s="6" t="s">
        <v>228</v>
      </c>
      <c r="C49" s="23"/>
    </row>
    <row r="50" spans="1:3" ht="14.25">
      <c r="A50" s="11" t="s">
        <v>572</v>
      </c>
      <c r="B50" s="4" t="s">
        <v>229</v>
      </c>
      <c r="C50" s="23"/>
    </row>
    <row r="51" spans="1:3" ht="14.25">
      <c r="A51" s="11" t="s">
        <v>560</v>
      </c>
      <c r="B51" s="4" t="s">
        <v>229</v>
      </c>
      <c r="C51" s="23"/>
    </row>
    <row r="52" spans="1:3" ht="14.25">
      <c r="A52" s="11" t="s">
        <v>561</v>
      </c>
      <c r="B52" s="4" t="s">
        <v>229</v>
      </c>
      <c r="C52" s="23"/>
    </row>
    <row r="53" spans="1:3" ht="14.25">
      <c r="A53" s="11" t="s">
        <v>562</v>
      </c>
      <c r="B53" s="4" t="s">
        <v>229</v>
      </c>
      <c r="C53" s="23"/>
    </row>
    <row r="54" spans="1:3" ht="14.25">
      <c r="A54" s="11" t="s">
        <v>563</v>
      </c>
      <c r="B54" s="4" t="s">
        <v>229</v>
      </c>
      <c r="C54" s="23"/>
    </row>
    <row r="55" spans="1:3" ht="14.25">
      <c r="A55" s="11" t="s">
        <v>564</v>
      </c>
      <c r="B55" s="4" t="s">
        <v>229</v>
      </c>
      <c r="C55" s="23"/>
    </row>
    <row r="56" spans="1:3" ht="14.25">
      <c r="A56" s="11" t="s">
        <v>565</v>
      </c>
      <c r="B56" s="4" t="s">
        <v>229</v>
      </c>
      <c r="C56" s="23"/>
    </row>
    <row r="57" spans="1:3" ht="14.25">
      <c r="A57" s="11" t="s">
        <v>566</v>
      </c>
      <c r="B57" s="4" t="s">
        <v>229</v>
      </c>
      <c r="C57" s="23"/>
    </row>
    <row r="58" spans="1:3" ht="14.25">
      <c r="A58" s="11" t="s">
        <v>567</v>
      </c>
      <c r="B58" s="4" t="s">
        <v>229</v>
      </c>
      <c r="C58" s="23"/>
    </row>
    <row r="59" spans="1:3" ht="14.25">
      <c r="A59" s="11" t="s">
        <v>568</v>
      </c>
      <c r="B59" s="4" t="s">
        <v>229</v>
      </c>
      <c r="C59" s="23"/>
    </row>
    <row r="60" spans="1:3" ht="26.25">
      <c r="A60" s="5" t="s">
        <v>573</v>
      </c>
      <c r="B60" s="6" t="s">
        <v>229</v>
      </c>
      <c r="C60" s="23"/>
    </row>
    <row r="61" spans="1:3" ht="14.25">
      <c r="A61" s="11" t="s">
        <v>559</v>
      </c>
      <c r="B61" s="4" t="s">
        <v>230</v>
      </c>
      <c r="C61" s="23">
        <v>3078734</v>
      </c>
    </row>
    <row r="62" spans="1:3" ht="14.25">
      <c r="A62" s="11" t="s">
        <v>560</v>
      </c>
      <c r="B62" s="4" t="s">
        <v>230</v>
      </c>
      <c r="C62" s="23"/>
    </row>
    <row r="63" spans="1:3" ht="14.25">
      <c r="A63" s="11" t="s">
        <v>561</v>
      </c>
      <c r="B63" s="4" t="s">
        <v>230</v>
      </c>
      <c r="C63" s="23"/>
    </row>
    <row r="64" spans="1:3" ht="14.25">
      <c r="A64" s="11" t="s">
        <v>562</v>
      </c>
      <c r="B64" s="4" t="s">
        <v>230</v>
      </c>
      <c r="C64" s="23"/>
    </row>
    <row r="65" spans="1:3" ht="14.25">
      <c r="A65" s="11" t="s">
        <v>563</v>
      </c>
      <c r="B65" s="4" t="s">
        <v>230</v>
      </c>
      <c r="C65" s="23"/>
    </row>
    <row r="66" spans="1:3" ht="14.25">
      <c r="A66" s="11" t="s">
        <v>564</v>
      </c>
      <c r="B66" s="4" t="s">
        <v>230</v>
      </c>
      <c r="C66" s="23"/>
    </row>
    <row r="67" spans="1:3" ht="14.25">
      <c r="A67" s="11" t="s">
        <v>565</v>
      </c>
      <c r="B67" s="4" t="s">
        <v>230</v>
      </c>
      <c r="C67" s="23"/>
    </row>
    <row r="68" spans="1:3" ht="14.25">
      <c r="A68" s="11" t="s">
        <v>566</v>
      </c>
      <c r="B68" s="4" t="s">
        <v>230</v>
      </c>
      <c r="C68" s="23"/>
    </row>
    <row r="69" spans="1:3" ht="14.25">
      <c r="A69" s="11" t="s">
        <v>567</v>
      </c>
      <c r="B69" s="4" t="s">
        <v>230</v>
      </c>
      <c r="C69" s="23"/>
    </row>
    <row r="70" spans="1:3" ht="14.25">
      <c r="A70" s="11" t="s">
        <v>568</v>
      </c>
      <c r="B70" s="4" t="s">
        <v>230</v>
      </c>
      <c r="C70" s="23"/>
    </row>
    <row r="71" spans="1:3" ht="14.25">
      <c r="A71" s="5" t="s">
        <v>385</v>
      </c>
      <c r="B71" s="6" t="s">
        <v>230</v>
      </c>
      <c r="C71" s="135">
        <f>SUM(C61:C70)</f>
        <v>3078734</v>
      </c>
    </row>
    <row r="72" spans="1:3" ht="14.25">
      <c r="A72" s="11" t="s">
        <v>574</v>
      </c>
      <c r="B72" s="3" t="s">
        <v>272</v>
      </c>
      <c r="C72" s="23"/>
    </row>
    <row r="73" spans="1:3" ht="14.25">
      <c r="A73" s="11" t="s">
        <v>575</v>
      </c>
      <c r="B73" s="3" t="s">
        <v>272</v>
      </c>
      <c r="C73" s="23"/>
    </row>
    <row r="74" spans="1:3" ht="14.25">
      <c r="A74" s="11" t="s">
        <v>576</v>
      </c>
      <c r="B74" s="3" t="s">
        <v>272</v>
      </c>
      <c r="C74" s="23">
        <v>0</v>
      </c>
    </row>
    <row r="75" spans="1:3" ht="14.25">
      <c r="A75" s="3" t="s">
        <v>577</v>
      </c>
      <c r="B75" s="3" t="s">
        <v>272</v>
      </c>
      <c r="C75" s="23"/>
    </row>
    <row r="76" spans="1:3" ht="14.25">
      <c r="A76" s="3" t="s">
        <v>578</v>
      </c>
      <c r="B76" s="3" t="s">
        <v>272</v>
      </c>
      <c r="C76" s="23"/>
    </row>
    <row r="77" spans="1:3" ht="14.25">
      <c r="A77" s="3" t="s">
        <v>579</v>
      </c>
      <c r="B77" s="3" t="s">
        <v>272</v>
      </c>
      <c r="C77" s="23"/>
    </row>
    <row r="78" spans="1:3" ht="14.25">
      <c r="A78" s="11" t="s">
        <v>580</v>
      </c>
      <c r="B78" s="3" t="s">
        <v>272</v>
      </c>
      <c r="C78" s="23"/>
    </row>
    <row r="79" spans="1:3" ht="14.25">
      <c r="A79" s="11" t="s">
        <v>581</v>
      </c>
      <c r="B79" s="3" t="s">
        <v>272</v>
      </c>
      <c r="C79" s="23"/>
    </row>
    <row r="80" spans="1:3" ht="14.25">
      <c r="A80" s="11" t="s">
        <v>582</v>
      </c>
      <c r="B80" s="3" t="s">
        <v>272</v>
      </c>
      <c r="C80" s="23"/>
    </row>
    <row r="81" spans="1:3" ht="14.25">
      <c r="A81" s="11" t="s">
        <v>583</v>
      </c>
      <c r="B81" s="3" t="s">
        <v>272</v>
      </c>
      <c r="C81" s="23"/>
    </row>
    <row r="82" spans="1:3" ht="26.25">
      <c r="A82" s="5" t="s">
        <v>584</v>
      </c>
      <c r="B82" s="6" t="s">
        <v>272</v>
      </c>
      <c r="C82" s="23">
        <f>SUM(C72:C81)</f>
        <v>0</v>
      </c>
    </row>
    <row r="83" spans="1:3" ht="14.25">
      <c r="A83" s="11" t="s">
        <v>574</v>
      </c>
      <c r="B83" s="3" t="s">
        <v>273</v>
      </c>
      <c r="C83" s="23"/>
    </row>
    <row r="84" spans="1:3" ht="14.25">
      <c r="A84" s="11" t="s">
        <v>575</v>
      </c>
      <c r="B84" s="3" t="s">
        <v>273</v>
      </c>
      <c r="C84" s="23"/>
    </row>
    <row r="85" spans="1:3" ht="14.25">
      <c r="A85" s="11" t="s">
        <v>576</v>
      </c>
      <c r="B85" s="3" t="s">
        <v>273</v>
      </c>
      <c r="C85" s="23"/>
    </row>
    <row r="86" spans="1:3" ht="14.25">
      <c r="A86" s="3" t="s">
        <v>577</v>
      </c>
      <c r="B86" s="3" t="s">
        <v>273</v>
      </c>
      <c r="C86" s="23"/>
    </row>
    <row r="87" spans="1:3" ht="14.25">
      <c r="A87" s="3" t="s">
        <v>578</v>
      </c>
      <c r="B87" s="3" t="s">
        <v>273</v>
      </c>
      <c r="C87" s="23"/>
    </row>
    <row r="88" spans="1:3" ht="14.25">
      <c r="A88" s="3" t="s">
        <v>579</v>
      </c>
      <c r="B88" s="3" t="s">
        <v>273</v>
      </c>
      <c r="C88" s="23"/>
    </row>
    <row r="89" spans="1:3" ht="14.25">
      <c r="A89" s="11" t="s">
        <v>580</v>
      </c>
      <c r="B89" s="3" t="s">
        <v>273</v>
      </c>
      <c r="C89" s="23"/>
    </row>
    <row r="90" spans="1:3" ht="14.25">
      <c r="A90" s="11" t="s">
        <v>585</v>
      </c>
      <c r="B90" s="3" t="s">
        <v>273</v>
      </c>
      <c r="C90" s="23"/>
    </row>
    <row r="91" spans="1:3" ht="14.25">
      <c r="A91" s="11" t="s">
        <v>582</v>
      </c>
      <c r="B91" s="3" t="s">
        <v>273</v>
      </c>
      <c r="C91" s="23"/>
    </row>
    <row r="92" spans="1:3" ht="14.25">
      <c r="A92" s="11" t="s">
        <v>583</v>
      </c>
      <c r="B92" s="3" t="s">
        <v>273</v>
      </c>
      <c r="C92" s="23"/>
    </row>
    <row r="93" spans="1:3" ht="14.25">
      <c r="A93" s="13" t="s">
        <v>586</v>
      </c>
      <c r="B93" s="6" t="s">
        <v>273</v>
      </c>
      <c r="C93" s="23"/>
    </row>
    <row r="94" spans="1:3" ht="14.25">
      <c r="A94" s="11" t="s">
        <v>574</v>
      </c>
      <c r="B94" s="3" t="s">
        <v>277</v>
      </c>
      <c r="C94" s="23"/>
    </row>
    <row r="95" spans="1:3" ht="14.25">
      <c r="A95" s="11" t="s">
        <v>575</v>
      </c>
      <c r="B95" s="3" t="s">
        <v>277</v>
      </c>
      <c r="C95" s="23"/>
    </row>
    <row r="96" spans="1:3" ht="14.25">
      <c r="A96" s="11" t="s">
        <v>576</v>
      </c>
      <c r="B96" s="3" t="s">
        <v>277</v>
      </c>
      <c r="C96" s="23"/>
    </row>
    <row r="97" spans="1:3" ht="14.25">
      <c r="A97" s="3" t="s">
        <v>577</v>
      </c>
      <c r="B97" s="3" t="s">
        <v>277</v>
      </c>
      <c r="C97" s="23"/>
    </row>
    <row r="98" spans="1:3" ht="14.25">
      <c r="A98" s="3" t="s">
        <v>578</v>
      </c>
      <c r="B98" s="3" t="s">
        <v>277</v>
      </c>
      <c r="C98" s="23"/>
    </row>
    <row r="99" spans="1:3" ht="14.25">
      <c r="A99" s="3" t="s">
        <v>579</v>
      </c>
      <c r="B99" s="3" t="s">
        <v>277</v>
      </c>
      <c r="C99" s="156"/>
    </row>
    <row r="100" spans="1:3" ht="14.25">
      <c r="A100" s="11" t="s">
        <v>580</v>
      </c>
      <c r="B100" s="3" t="s">
        <v>277</v>
      </c>
      <c r="C100" s="156">
        <v>0</v>
      </c>
    </row>
    <row r="101" spans="1:3" ht="14.25">
      <c r="A101" s="11" t="s">
        <v>581</v>
      </c>
      <c r="B101" s="3" t="s">
        <v>277</v>
      </c>
      <c r="C101" s="156"/>
    </row>
    <row r="102" spans="1:3" ht="14.25">
      <c r="A102" s="11" t="s">
        <v>582</v>
      </c>
      <c r="B102" s="3" t="s">
        <v>277</v>
      </c>
      <c r="C102" s="156"/>
    </row>
    <row r="103" spans="1:3" ht="14.25">
      <c r="A103" s="11" t="s">
        <v>583</v>
      </c>
      <c r="B103" s="3" t="s">
        <v>277</v>
      </c>
      <c r="C103" s="156"/>
    </row>
    <row r="104" spans="1:3" ht="26.25">
      <c r="A104" s="5" t="s">
        <v>587</v>
      </c>
      <c r="B104" s="6" t="s">
        <v>277</v>
      </c>
      <c r="C104" s="179">
        <f>SUM(C94:C103)</f>
        <v>0</v>
      </c>
    </row>
    <row r="105" spans="1:3" ht="14.25">
      <c r="A105" s="11" t="s">
        <v>574</v>
      </c>
      <c r="B105" s="3" t="s">
        <v>278</v>
      </c>
      <c r="C105" s="156"/>
    </row>
    <row r="106" spans="1:3" ht="14.25">
      <c r="A106" s="11" t="s">
        <v>575</v>
      </c>
      <c r="B106" s="3" t="s">
        <v>278</v>
      </c>
      <c r="C106" s="23"/>
    </row>
    <row r="107" spans="1:3" ht="14.25">
      <c r="A107" s="11" t="s">
        <v>576</v>
      </c>
      <c r="B107" s="3" t="s">
        <v>278</v>
      </c>
      <c r="C107" s="23"/>
    </row>
    <row r="108" spans="1:3" ht="14.25">
      <c r="A108" s="3" t="s">
        <v>577</v>
      </c>
      <c r="B108" s="3" t="s">
        <v>278</v>
      </c>
      <c r="C108" s="23"/>
    </row>
    <row r="109" spans="1:3" ht="14.25">
      <c r="A109" s="3" t="s">
        <v>578</v>
      </c>
      <c r="B109" s="3" t="s">
        <v>278</v>
      </c>
      <c r="C109" s="23"/>
    </row>
    <row r="110" spans="1:3" ht="14.25">
      <c r="A110" s="3" t="s">
        <v>579</v>
      </c>
      <c r="B110" s="3" t="s">
        <v>278</v>
      </c>
      <c r="C110" s="23"/>
    </row>
    <row r="111" spans="1:3" ht="14.25">
      <c r="A111" s="11" t="s">
        <v>580</v>
      </c>
      <c r="B111" s="3" t="s">
        <v>278</v>
      </c>
      <c r="C111" s="23"/>
    </row>
    <row r="112" spans="1:3" ht="14.25">
      <c r="A112" s="11" t="s">
        <v>585</v>
      </c>
      <c r="B112" s="3" t="s">
        <v>278</v>
      </c>
      <c r="C112" s="23"/>
    </row>
    <row r="113" spans="1:3" ht="14.25">
      <c r="A113" s="11" t="s">
        <v>582</v>
      </c>
      <c r="B113" s="3" t="s">
        <v>278</v>
      </c>
      <c r="C113" s="23"/>
    </row>
    <row r="114" spans="1:3" ht="14.25">
      <c r="A114" s="11" t="s">
        <v>583</v>
      </c>
      <c r="B114" s="3" t="s">
        <v>278</v>
      </c>
      <c r="C114" s="23"/>
    </row>
    <row r="115" spans="1:3" ht="14.25">
      <c r="A115" s="13" t="s">
        <v>588</v>
      </c>
      <c r="B115" s="6" t="s">
        <v>278</v>
      </c>
      <c r="C115" s="23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32"/>
  <sheetViews>
    <sheetView workbookViewId="0" topLeftCell="A1">
      <selection activeCell="A3" sqref="A3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281" t="s">
        <v>785</v>
      </c>
      <c r="B1" s="287"/>
      <c r="C1" s="287"/>
    </row>
    <row r="2" spans="1:3" ht="26.25" customHeight="1">
      <c r="A2" s="273" t="s">
        <v>806</v>
      </c>
      <c r="B2" s="287"/>
      <c r="C2" s="287"/>
    </row>
    <row r="3" ht="14.25">
      <c r="C3" t="s">
        <v>612</v>
      </c>
    </row>
    <row r="4" spans="1:3" ht="26.25">
      <c r="A4" s="66" t="s">
        <v>464</v>
      </c>
      <c r="B4" s="2" t="s">
        <v>32</v>
      </c>
      <c r="C4" s="69" t="s">
        <v>3</v>
      </c>
    </row>
    <row r="5" spans="1:3" ht="14.25">
      <c r="A5" s="3" t="s">
        <v>611</v>
      </c>
      <c r="B5" s="3" t="s">
        <v>237</v>
      </c>
      <c r="C5" s="156">
        <f>'1. bevételek '!F24</f>
        <v>4000000</v>
      </c>
    </row>
    <row r="6" spans="1:3" ht="14.25">
      <c r="A6" s="3" t="s">
        <v>610</v>
      </c>
      <c r="B6" s="3" t="s">
        <v>237</v>
      </c>
      <c r="C6" s="156"/>
    </row>
    <row r="7" spans="1:3" ht="14.25">
      <c r="A7" s="3" t="s">
        <v>609</v>
      </c>
      <c r="B7" s="3" t="s">
        <v>237</v>
      </c>
      <c r="C7" s="156"/>
    </row>
    <row r="8" spans="1:3" ht="14.25">
      <c r="A8" s="3" t="s">
        <v>608</v>
      </c>
      <c r="B8" s="3" t="s">
        <v>237</v>
      </c>
      <c r="C8" s="156"/>
    </row>
    <row r="9" spans="1:3" ht="14.25">
      <c r="A9" s="5" t="s">
        <v>390</v>
      </c>
      <c r="B9" s="6" t="s">
        <v>237</v>
      </c>
      <c r="C9" s="179">
        <f>SUM(C5:C8)</f>
        <v>4000000</v>
      </c>
    </row>
    <row r="10" spans="1:3" ht="14.25">
      <c r="A10" s="3" t="s">
        <v>391</v>
      </c>
      <c r="B10" s="4" t="s">
        <v>238</v>
      </c>
      <c r="C10" s="156">
        <v>12000000</v>
      </c>
    </row>
    <row r="11" spans="1:3" ht="27">
      <c r="A11" s="90" t="s">
        <v>607</v>
      </c>
      <c r="B11" s="90" t="s">
        <v>238</v>
      </c>
      <c r="C11" s="156">
        <f>'1. bevételek '!F25</f>
        <v>12000000</v>
      </c>
    </row>
    <row r="12" spans="1:3" ht="27">
      <c r="A12" s="90" t="s">
        <v>606</v>
      </c>
      <c r="B12" s="90" t="s">
        <v>238</v>
      </c>
      <c r="C12" s="156"/>
    </row>
    <row r="13" spans="1:3" ht="14.25">
      <c r="A13" s="3" t="s">
        <v>393</v>
      </c>
      <c r="B13" s="4" t="s">
        <v>242</v>
      </c>
      <c r="C13" s="156">
        <v>1200000</v>
      </c>
    </row>
    <row r="14" spans="1:3" ht="27">
      <c r="A14" s="90" t="s">
        <v>605</v>
      </c>
      <c r="B14" s="90" t="s">
        <v>242</v>
      </c>
      <c r="C14" s="156"/>
    </row>
    <row r="15" spans="1:3" ht="27">
      <c r="A15" s="90" t="s">
        <v>604</v>
      </c>
      <c r="B15" s="90" t="s">
        <v>242</v>
      </c>
      <c r="C15" s="156">
        <f>'1. bevételek '!F28</f>
        <v>1200000</v>
      </c>
    </row>
    <row r="16" spans="1:3" ht="14.25">
      <c r="A16" s="90" t="s">
        <v>603</v>
      </c>
      <c r="B16" s="90" t="s">
        <v>242</v>
      </c>
      <c r="C16" s="156"/>
    </row>
    <row r="17" spans="1:3" ht="14.25">
      <c r="A17" s="90" t="s">
        <v>602</v>
      </c>
      <c r="B17" s="90" t="s">
        <v>242</v>
      </c>
      <c r="C17" s="156"/>
    </row>
    <row r="18" spans="1:3" ht="14.25">
      <c r="A18" s="3" t="s">
        <v>601</v>
      </c>
      <c r="B18" s="4" t="s">
        <v>243</v>
      </c>
      <c r="C18" s="156"/>
    </row>
    <row r="19" spans="1:3" ht="14.25">
      <c r="A19" s="90" t="s">
        <v>600</v>
      </c>
      <c r="B19" s="90" t="s">
        <v>243</v>
      </c>
      <c r="C19" s="23"/>
    </row>
    <row r="20" spans="1:3" ht="14.25">
      <c r="A20" s="90" t="s">
        <v>599</v>
      </c>
      <c r="B20" s="90" t="s">
        <v>243</v>
      </c>
      <c r="C20" s="23"/>
    </row>
    <row r="21" spans="1:3" ht="14.25">
      <c r="A21" s="5" t="s">
        <v>422</v>
      </c>
      <c r="B21" s="6" t="s">
        <v>244</v>
      </c>
      <c r="C21" s="179">
        <f>SUM(C10,C13)</f>
        <v>13200000</v>
      </c>
    </row>
    <row r="22" spans="1:3" ht="14.25">
      <c r="A22" s="3" t="s">
        <v>598</v>
      </c>
      <c r="B22" s="3" t="s">
        <v>245</v>
      </c>
      <c r="C22" s="23"/>
    </row>
    <row r="23" spans="1:3" ht="14.25">
      <c r="A23" s="3" t="s">
        <v>597</v>
      </c>
      <c r="B23" s="3" t="s">
        <v>245</v>
      </c>
      <c r="C23" s="23"/>
    </row>
    <row r="24" spans="1:3" ht="14.25">
      <c r="A24" s="3" t="s">
        <v>596</v>
      </c>
      <c r="B24" s="3" t="s">
        <v>245</v>
      </c>
      <c r="C24" s="23"/>
    </row>
    <row r="25" spans="1:3" ht="14.25">
      <c r="A25" s="3" t="s">
        <v>595</v>
      </c>
      <c r="B25" s="3" t="s">
        <v>245</v>
      </c>
      <c r="C25" s="23"/>
    </row>
    <row r="26" spans="1:3" ht="14.25">
      <c r="A26" s="3" t="s">
        <v>594</v>
      </c>
      <c r="B26" s="3" t="s">
        <v>245</v>
      </c>
      <c r="C26" s="23"/>
    </row>
    <row r="27" spans="1:3" ht="14.25">
      <c r="A27" s="3" t="s">
        <v>593</v>
      </c>
      <c r="B27" s="3" t="s">
        <v>245</v>
      </c>
      <c r="C27" s="23"/>
    </row>
    <row r="28" spans="1:3" ht="14.25">
      <c r="A28" s="3" t="s">
        <v>592</v>
      </c>
      <c r="B28" s="3" t="s">
        <v>245</v>
      </c>
      <c r="C28" s="23"/>
    </row>
    <row r="29" spans="1:3" ht="14.25">
      <c r="A29" s="3" t="s">
        <v>591</v>
      </c>
      <c r="B29" s="3" t="s">
        <v>245</v>
      </c>
      <c r="C29" s="23"/>
    </row>
    <row r="30" spans="1:3" ht="39">
      <c r="A30" s="3" t="s">
        <v>590</v>
      </c>
      <c r="B30" s="3" t="s">
        <v>245</v>
      </c>
      <c r="C30" s="23"/>
    </row>
    <row r="31" spans="1:3" ht="14.25">
      <c r="A31" s="3" t="s">
        <v>589</v>
      </c>
      <c r="B31" s="3" t="s">
        <v>245</v>
      </c>
      <c r="C31" s="23"/>
    </row>
    <row r="32" spans="1:3" ht="14.25">
      <c r="A32" s="5" t="s">
        <v>395</v>
      </c>
      <c r="B32" s="6" t="s">
        <v>245</v>
      </c>
      <c r="C32" s="23"/>
    </row>
  </sheetData>
  <sheetProtection/>
  <mergeCells count="2">
    <mergeCell ref="A1:C1"/>
    <mergeCell ref="A2:C2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3"/>
  <sheetViews>
    <sheetView workbookViewId="0" topLeftCell="A72">
      <selection activeCell="A138" sqref="A138"/>
    </sheetView>
  </sheetViews>
  <sheetFormatPr defaultColWidth="9.140625" defaultRowHeight="15"/>
  <cols>
    <col min="1" max="1" width="106.140625" style="0" customWidth="1"/>
    <col min="2" max="2" width="10.7109375" style="0" customWidth="1"/>
    <col min="3" max="3" width="15.57421875" style="0" bestFit="1" customWidth="1"/>
    <col min="4" max="4" width="15.57421875" style="0" customWidth="1"/>
    <col min="5" max="5" width="15.57421875" style="0" bestFit="1" customWidth="1"/>
  </cols>
  <sheetData>
    <row r="1" spans="1:5" ht="14.25">
      <c r="A1" s="74"/>
      <c r="B1" s="75"/>
      <c r="C1" s="75"/>
      <c r="D1" s="75"/>
      <c r="E1" s="48"/>
    </row>
    <row r="2" spans="1:5" ht="26.25" customHeight="1">
      <c r="A2" s="281" t="s">
        <v>785</v>
      </c>
      <c r="B2" s="282"/>
      <c r="C2" s="282"/>
      <c r="D2" s="282"/>
      <c r="E2" s="282"/>
    </row>
    <row r="3" spans="1:5" ht="30.75" customHeight="1">
      <c r="A3" s="273" t="s">
        <v>757</v>
      </c>
      <c r="B3" s="287"/>
      <c r="C3" s="287"/>
      <c r="D3" s="287"/>
      <c r="E3" s="287"/>
    </row>
    <row r="4" ht="14.25">
      <c r="E4" t="s">
        <v>807</v>
      </c>
    </row>
    <row r="5" ht="14.25">
      <c r="A5" s="56" t="s">
        <v>0</v>
      </c>
    </row>
    <row r="6" spans="1:5" ht="63" customHeight="1">
      <c r="A6" s="1" t="s">
        <v>31</v>
      </c>
      <c r="B6" s="2" t="s">
        <v>32</v>
      </c>
      <c r="C6" s="182" t="s">
        <v>781</v>
      </c>
      <c r="D6" s="182" t="s">
        <v>782</v>
      </c>
      <c r="E6" s="182" t="s">
        <v>783</v>
      </c>
    </row>
    <row r="7" spans="1:5" ht="14.25">
      <c r="A7" s="27" t="s">
        <v>317</v>
      </c>
      <c r="B7" s="26" t="s">
        <v>58</v>
      </c>
      <c r="C7" s="256">
        <v>4366887</v>
      </c>
      <c r="D7" s="256">
        <v>4524338</v>
      </c>
      <c r="E7" s="55">
        <f>'2. kiadások '!F19</f>
        <v>4820000</v>
      </c>
    </row>
    <row r="8" spans="1:5" ht="14.25">
      <c r="A8" s="3" t="s">
        <v>318</v>
      </c>
      <c r="B8" s="26" t="s">
        <v>65</v>
      </c>
      <c r="C8" s="256">
        <v>2827766</v>
      </c>
      <c r="D8" s="256">
        <v>2880432</v>
      </c>
      <c r="E8" s="55">
        <f>'2. kiadások '!F23</f>
        <v>2900000</v>
      </c>
    </row>
    <row r="9" spans="1:5" ht="14.25">
      <c r="A9" s="42" t="s">
        <v>376</v>
      </c>
      <c r="B9" s="43" t="s">
        <v>66</v>
      </c>
      <c r="C9" s="43">
        <f>SUM(C7:C8)</f>
        <v>7194653</v>
      </c>
      <c r="D9" s="43">
        <f>SUM(D7:D8)</f>
        <v>7404770</v>
      </c>
      <c r="E9" s="43">
        <f>SUM(E7:E8)</f>
        <v>7720000</v>
      </c>
    </row>
    <row r="10" spans="1:5" ht="14.25">
      <c r="A10" s="35" t="s">
        <v>347</v>
      </c>
      <c r="B10" s="43" t="s">
        <v>67</v>
      </c>
      <c r="C10" s="257">
        <v>1755452</v>
      </c>
      <c r="D10" s="257">
        <v>1620415</v>
      </c>
      <c r="E10" s="43">
        <f>'2. kiadások '!F25</f>
        <v>1640000</v>
      </c>
    </row>
    <row r="11" spans="1:5" ht="14.25">
      <c r="A11" s="3" t="s">
        <v>319</v>
      </c>
      <c r="B11" s="26" t="s">
        <v>74</v>
      </c>
      <c r="C11" s="256">
        <v>760632</v>
      </c>
      <c r="D11" s="256">
        <v>1002915</v>
      </c>
      <c r="E11" s="55">
        <f>'2. kiadások '!F29</f>
        <v>1230000</v>
      </c>
    </row>
    <row r="12" spans="1:5" ht="14.25">
      <c r="A12" s="3" t="s">
        <v>377</v>
      </c>
      <c r="B12" s="26" t="s">
        <v>79</v>
      </c>
      <c r="C12" s="256">
        <v>214831</v>
      </c>
      <c r="D12" s="256">
        <v>190312</v>
      </c>
      <c r="E12" s="55">
        <f>'2. kiadások '!F32</f>
        <v>300000</v>
      </c>
    </row>
    <row r="13" spans="1:5" ht="14.25">
      <c r="A13" s="3" t="s">
        <v>320</v>
      </c>
      <c r="B13" s="26" t="s">
        <v>91</v>
      </c>
      <c r="C13" s="256">
        <v>4351341</v>
      </c>
      <c r="D13" s="256">
        <v>4284102</v>
      </c>
      <c r="E13" s="55">
        <f>'2. kiadások '!F40</f>
        <v>6662000</v>
      </c>
    </row>
    <row r="14" spans="1:5" ht="14.25">
      <c r="A14" s="3" t="s">
        <v>321</v>
      </c>
      <c r="B14" s="26" t="s">
        <v>96</v>
      </c>
      <c r="C14" s="256">
        <v>98425</v>
      </c>
      <c r="D14" s="256">
        <v>119545</v>
      </c>
      <c r="E14" s="55">
        <f>'2. kiadások '!F43</f>
        <v>70000</v>
      </c>
    </row>
    <row r="15" spans="1:5" ht="14.25">
      <c r="A15" s="3" t="s">
        <v>322</v>
      </c>
      <c r="B15" s="26" t="s">
        <v>105</v>
      </c>
      <c r="C15" s="256">
        <v>2316186</v>
      </c>
      <c r="D15" s="256">
        <v>3296954</v>
      </c>
      <c r="E15" s="55">
        <f>'2. kiadások '!F49</f>
        <v>4313000</v>
      </c>
    </row>
    <row r="16" spans="1:5" ht="14.25">
      <c r="A16" s="35" t="s">
        <v>323</v>
      </c>
      <c r="B16" s="43" t="s">
        <v>106</v>
      </c>
      <c r="C16" s="43">
        <f>SUM(C11:C15)</f>
        <v>7741415</v>
      </c>
      <c r="D16" s="43">
        <f>SUM(D11:D15)</f>
        <v>8893828</v>
      </c>
      <c r="E16" s="43">
        <f>SUM(E11:E15)</f>
        <v>12575000</v>
      </c>
    </row>
    <row r="17" spans="1:5" ht="14.25">
      <c r="A17" s="11" t="s">
        <v>107</v>
      </c>
      <c r="B17" s="26" t="s">
        <v>108</v>
      </c>
      <c r="C17" s="55"/>
      <c r="D17" s="55"/>
      <c r="E17" s="55">
        <f>'2. kiadások '!F51</f>
        <v>0</v>
      </c>
    </row>
    <row r="18" spans="1:5" ht="14.25">
      <c r="A18" s="11" t="s">
        <v>324</v>
      </c>
      <c r="B18" s="26" t="s">
        <v>109</v>
      </c>
      <c r="C18" s="55"/>
      <c r="D18" s="55"/>
      <c r="E18" s="55"/>
    </row>
    <row r="19" spans="1:5" ht="14.25">
      <c r="A19" s="14" t="s">
        <v>353</v>
      </c>
      <c r="B19" s="26" t="s">
        <v>110</v>
      </c>
      <c r="C19" s="55"/>
      <c r="D19" s="55"/>
      <c r="E19" s="55"/>
    </row>
    <row r="20" spans="1:5" ht="14.25">
      <c r="A20" s="14" t="s">
        <v>354</v>
      </c>
      <c r="B20" s="26" t="s">
        <v>111</v>
      </c>
      <c r="C20" s="55"/>
      <c r="D20" s="55"/>
      <c r="E20" s="55"/>
    </row>
    <row r="21" spans="1:5" ht="14.25">
      <c r="A21" s="14" t="s">
        <v>355</v>
      </c>
      <c r="B21" s="26" t="s">
        <v>112</v>
      </c>
      <c r="C21" s="55"/>
      <c r="D21" s="55"/>
      <c r="E21" s="55"/>
    </row>
    <row r="22" spans="1:5" ht="14.25">
      <c r="A22" s="11" t="s">
        <v>356</v>
      </c>
      <c r="B22" s="26" t="s">
        <v>113</v>
      </c>
      <c r="C22" s="55"/>
      <c r="D22" s="55"/>
      <c r="E22" s="55"/>
    </row>
    <row r="23" spans="1:5" ht="14.25">
      <c r="A23" s="11" t="s">
        <v>357</v>
      </c>
      <c r="B23" s="26" t="s">
        <v>114</v>
      </c>
      <c r="C23" s="55">
        <v>0</v>
      </c>
      <c r="D23" s="55">
        <v>0</v>
      </c>
      <c r="E23" s="55">
        <f>'2. kiadások '!F57</f>
        <v>0</v>
      </c>
    </row>
    <row r="24" spans="1:5" ht="14.25">
      <c r="A24" s="11" t="s">
        <v>358</v>
      </c>
      <c r="B24" s="26" t="s">
        <v>115</v>
      </c>
      <c r="C24" s="220">
        <v>279115</v>
      </c>
      <c r="D24" s="220">
        <v>357340</v>
      </c>
      <c r="E24" s="55">
        <f>'2. kiadások '!F58</f>
        <v>1000000</v>
      </c>
    </row>
    <row r="25" spans="1:5" ht="14.25">
      <c r="A25" s="40" t="s">
        <v>325</v>
      </c>
      <c r="B25" s="43" t="s">
        <v>116</v>
      </c>
      <c r="C25" s="43">
        <f>SUM(C17:C24)</f>
        <v>279115</v>
      </c>
      <c r="D25" s="43">
        <f>SUM(D17:D24)</f>
        <v>357340</v>
      </c>
      <c r="E25" s="43">
        <f>SUM(E17:E24)</f>
        <v>1000000</v>
      </c>
    </row>
    <row r="26" spans="1:5" ht="14.25">
      <c r="A26" s="10" t="s">
        <v>359</v>
      </c>
      <c r="B26" s="26" t="s">
        <v>117</v>
      </c>
      <c r="C26" s="55"/>
      <c r="D26" s="55"/>
      <c r="E26" s="55"/>
    </row>
    <row r="27" spans="1:5" ht="14.25">
      <c r="A27" s="10" t="s">
        <v>118</v>
      </c>
      <c r="B27" s="26" t="s">
        <v>119</v>
      </c>
      <c r="C27" s="55"/>
      <c r="D27" s="224">
        <v>20486</v>
      </c>
      <c r="E27" s="224"/>
    </row>
    <row r="28" spans="1:5" ht="14.25">
      <c r="A28" s="10" t="s">
        <v>120</v>
      </c>
      <c r="B28" s="26" t="s">
        <v>121</v>
      </c>
      <c r="C28" s="55"/>
      <c r="D28" s="55"/>
      <c r="E28" s="55"/>
    </row>
    <row r="29" spans="1:5" ht="14.25">
      <c r="A29" s="10" t="s">
        <v>326</v>
      </c>
      <c r="B29" s="26" t="s">
        <v>122</v>
      </c>
      <c r="C29" s="55"/>
      <c r="D29" s="55"/>
      <c r="E29" s="55"/>
    </row>
    <row r="30" spans="1:5" ht="14.25">
      <c r="A30" s="10" t="s">
        <v>360</v>
      </c>
      <c r="B30" s="26" t="s">
        <v>123</v>
      </c>
      <c r="C30" s="55"/>
      <c r="D30" s="55"/>
      <c r="E30" s="55"/>
    </row>
    <row r="31" spans="1:5" ht="14.25">
      <c r="A31" s="10" t="s">
        <v>328</v>
      </c>
      <c r="B31" s="26" t="s">
        <v>124</v>
      </c>
      <c r="C31" s="220">
        <v>2378079</v>
      </c>
      <c r="D31" s="220">
        <v>1643736</v>
      </c>
      <c r="E31" s="55">
        <f>'2. kiadások '!F65</f>
        <v>2899000</v>
      </c>
    </row>
    <row r="32" spans="1:5" ht="14.25">
      <c r="A32" s="10" t="s">
        <v>361</v>
      </c>
      <c r="B32" s="26" t="s">
        <v>125</v>
      </c>
      <c r="C32" s="55"/>
      <c r="D32" s="55"/>
      <c r="E32" s="55"/>
    </row>
    <row r="33" spans="1:5" ht="14.25">
      <c r="A33" s="10" t="s">
        <v>362</v>
      </c>
      <c r="B33" s="26" t="s">
        <v>126</v>
      </c>
      <c r="C33" s="55"/>
      <c r="D33" s="55"/>
      <c r="E33" s="55"/>
    </row>
    <row r="34" spans="1:5" ht="14.25">
      <c r="A34" s="10" t="s">
        <v>127</v>
      </c>
      <c r="B34" s="26" t="s">
        <v>128</v>
      </c>
      <c r="C34" s="55"/>
      <c r="D34" s="55"/>
      <c r="E34" s="55"/>
    </row>
    <row r="35" spans="1:5" ht="14.25">
      <c r="A35" s="16" t="s">
        <v>129</v>
      </c>
      <c r="B35" s="26" t="s">
        <v>130</v>
      </c>
      <c r="C35" s="55"/>
      <c r="D35" s="55"/>
      <c r="E35" s="55"/>
    </row>
    <row r="36" spans="1:5" ht="14.25">
      <c r="A36" s="10" t="s">
        <v>363</v>
      </c>
      <c r="B36" s="26" t="s">
        <v>132</v>
      </c>
      <c r="C36" s="220">
        <v>650890</v>
      </c>
      <c r="D36" s="220">
        <v>571650</v>
      </c>
      <c r="E36" s="55">
        <f>'2. kiadások '!F70</f>
        <v>714000</v>
      </c>
    </row>
    <row r="37" spans="1:5" ht="14.25">
      <c r="A37" s="16" t="s">
        <v>462</v>
      </c>
      <c r="B37" s="26" t="s">
        <v>758</v>
      </c>
      <c r="C37" s="220"/>
      <c r="D37" s="220"/>
      <c r="E37" s="55">
        <f>'2. kiadások '!F71</f>
        <v>7743683</v>
      </c>
    </row>
    <row r="38" spans="1:5" ht="14.25">
      <c r="A38" s="16" t="s">
        <v>463</v>
      </c>
      <c r="B38" s="26" t="s">
        <v>758</v>
      </c>
      <c r="C38" s="55"/>
      <c r="D38" s="55"/>
      <c r="E38" s="55"/>
    </row>
    <row r="39" spans="1:5" ht="14.25">
      <c r="A39" s="40" t="s">
        <v>331</v>
      </c>
      <c r="B39" s="43" t="s">
        <v>133</v>
      </c>
      <c r="C39" s="43">
        <f aca="true" t="shared" si="0" ref="C39:E40">SUM(C26:C38)</f>
        <v>3028969</v>
      </c>
      <c r="D39" s="43">
        <f t="shared" si="0"/>
        <v>2235872</v>
      </c>
      <c r="E39" s="43">
        <f t="shared" si="0"/>
        <v>11356683</v>
      </c>
    </row>
    <row r="40" spans="1:5" ht="15">
      <c r="A40" s="44" t="s">
        <v>5</v>
      </c>
      <c r="B40" s="47"/>
      <c r="C40" s="43">
        <f t="shared" si="0"/>
        <v>6057938</v>
      </c>
      <c r="D40" s="43">
        <f t="shared" si="0"/>
        <v>4471744</v>
      </c>
      <c r="E40" s="43">
        <f t="shared" si="0"/>
        <v>22713366</v>
      </c>
    </row>
    <row r="41" spans="1:5" ht="14.25">
      <c r="A41" s="30" t="s">
        <v>134</v>
      </c>
      <c r="B41" s="26" t="s">
        <v>135</v>
      </c>
      <c r="C41" s="256">
        <v>787402</v>
      </c>
      <c r="D41" s="256"/>
      <c r="E41" s="55"/>
    </row>
    <row r="42" spans="1:5" ht="14.25">
      <c r="A42" s="30" t="s">
        <v>364</v>
      </c>
      <c r="B42" s="26" t="s">
        <v>136</v>
      </c>
      <c r="C42" s="256">
        <v>6557480</v>
      </c>
      <c r="D42" s="256">
        <v>233351</v>
      </c>
      <c r="E42" s="55"/>
    </row>
    <row r="43" spans="1:5" ht="14.25">
      <c r="A43" s="30" t="s">
        <v>137</v>
      </c>
      <c r="B43" s="26" t="s">
        <v>138</v>
      </c>
      <c r="C43" s="256">
        <v>162094</v>
      </c>
      <c r="D43" s="256">
        <v>0</v>
      </c>
      <c r="E43" s="55"/>
    </row>
    <row r="44" spans="1:5" ht="14.25">
      <c r="A44" s="30" t="s">
        <v>139</v>
      </c>
      <c r="B44" s="26" t="s">
        <v>140</v>
      </c>
      <c r="C44" s="256">
        <v>1460215</v>
      </c>
      <c r="D44" s="256">
        <v>7800360</v>
      </c>
      <c r="E44" s="55">
        <f>'2. kiadások '!F78</f>
        <v>10700000</v>
      </c>
    </row>
    <row r="45" spans="1:5" ht="14.25">
      <c r="A45" s="4" t="s">
        <v>141</v>
      </c>
      <c r="B45" s="26" t="s">
        <v>142</v>
      </c>
      <c r="C45" s="55"/>
      <c r="D45" s="55"/>
      <c r="E45" s="55"/>
    </row>
    <row r="46" spans="1:5" ht="14.25">
      <c r="A46" s="4" t="s">
        <v>143</v>
      </c>
      <c r="B46" s="26" t="s">
        <v>144</v>
      </c>
      <c r="C46" s="55"/>
      <c r="D46" s="55"/>
      <c r="E46" s="55"/>
    </row>
    <row r="47" spans="1:5" ht="14.25">
      <c r="A47" s="4" t="s">
        <v>145</v>
      </c>
      <c r="B47" s="26" t="s">
        <v>146</v>
      </c>
      <c r="C47" s="220">
        <v>666141</v>
      </c>
      <c r="D47" s="220">
        <v>2104058</v>
      </c>
      <c r="E47" s="55">
        <f>'2. kiadások '!F81</f>
        <v>2889000</v>
      </c>
    </row>
    <row r="48" spans="1:5" ht="14.25">
      <c r="A48" s="41" t="s">
        <v>333</v>
      </c>
      <c r="B48" s="43" t="s">
        <v>147</v>
      </c>
      <c r="C48" s="43">
        <f>SUM(C41:C47)</f>
        <v>9633332</v>
      </c>
      <c r="D48" s="43">
        <f>SUM(D41:D47)</f>
        <v>10137769</v>
      </c>
      <c r="E48" s="43">
        <f>SUM(E41:E47)</f>
        <v>13589000</v>
      </c>
    </row>
    <row r="49" spans="1:5" ht="14.25">
      <c r="A49" s="11" t="s">
        <v>148</v>
      </c>
      <c r="B49" s="26" t="s">
        <v>149</v>
      </c>
      <c r="C49" s="220">
        <v>1248439</v>
      </c>
      <c r="D49" s="220">
        <v>27652482</v>
      </c>
      <c r="E49" s="55">
        <f>'2. kiadások '!F83</f>
        <v>10850000</v>
      </c>
    </row>
    <row r="50" spans="1:5" ht="14.25">
      <c r="A50" s="11" t="s">
        <v>150</v>
      </c>
      <c r="B50" s="26" t="s">
        <v>151</v>
      </c>
      <c r="C50" s="55"/>
      <c r="D50" s="55"/>
      <c r="E50" s="55"/>
    </row>
    <row r="51" spans="1:5" ht="14.25">
      <c r="A51" s="11" t="s">
        <v>152</v>
      </c>
      <c r="B51" s="26" t="s">
        <v>153</v>
      </c>
      <c r="C51" s="220">
        <v>5117338</v>
      </c>
      <c r="D51" s="220"/>
      <c r="E51" s="55"/>
    </row>
    <row r="52" spans="1:5" ht="14.25">
      <c r="A52" s="11" t="s">
        <v>154</v>
      </c>
      <c r="B52" s="26" t="s">
        <v>155</v>
      </c>
      <c r="C52" s="220">
        <v>1661318</v>
      </c>
      <c r="D52" s="220">
        <v>7384728</v>
      </c>
      <c r="E52" s="55">
        <f>'2. kiadások '!F86</f>
        <v>2930000</v>
      </c>
    </row>
    <row r="53" spans="1:5" ht="14.25">
      <c r="A53" s="40" t="s">
        <v>334</v>
      </c>
      <c r="B53" s="43" t="s">
        <v>156</v>
      </c>
      <c r="C53" s="43">
        <f>SUM(C49:C52)</f>
        <v>8027095</v>
      </c>
      <c r="D53" s="43">
        <f>SUM(D49:D52)</f>
        <v>35037210</v>
      </c>
      <c r="E53" s="43">
        <f>SUM(E49:E52)</f>
        <v>13780000</v>
      </c>
    </row>
    <row r="54" spans="1:5" ht="14.25">
      <c r="A54" s="11" t="s">
        <v>157</v>
      </c>
      <c r="B54" s="26" t="s">
        <v>158</v>
      </c>
      <c r="C54" s="55"/>
      <c r="D54" s="55"/>
      <c r="E54" s="55"/>
    </row>
    <row r="55" spans="1:5" ht="14.25">
      <c r="A55" s="11" t="s">
        <v>365</v>
      </c>
      <c r="B55" s="26" t="s">
        <v>159</v>
      </c>
      <c r="C55" s="55"/>
      <c r="D55" s="55"/>
      <c r="E55" s="55"/>
    </row>
    <row r="56" spans="1:5" ht="14.25">
      <c r="A56" s="11" t="s">
        <v>366</v>
      </c>
      <c r="B56" s="26" t="s">
        <v>160</v>
      </c>
      <c r="C56" s="55"/>
      <c r="D56" s="55"/>
      <c r="E56" s="55"/>
    </row>
    <row r="57" spans="1:5" ht="14.25">
      <c r="A57" s="11" t="s">
        <v>367</v>
      </c>
      <c r="B57" s="26" t="s">
        <v>161</v>
      </c>
      <c r="C57" s="55"/>
      <c r="D57" s="55"/>
      <c r="E57" s="55"/>
    </row>
    <row r="58" spans="1:5" ht="14.25">
      <c r="A58" s="11" t="s">
        <v>368</v>
      </c>
      <c r="B58" s="26" t="s">
        <v>162</v>
      </c>
      <c r="C58" s="55"/>
      <c r="D58" s="55"/>
      <c r="E58" s="55"/>
    </row>
    <row r="59" spans="1:5" ht="14.25">
      <c r="A59" s="11" t="s">
        <v>369</v>
      </c>
      <c r="B59" s="26" t="s">
        <v>163</v>
      </c>
      <c r="C59" s="55"/>
      <c r="D59" s="55"/>
      <c r="E59" s="55"/>
    </row>
    <row r="60" spans="1:5" ht="14.25">
      <c r="A60" s="11" t="s">
        <v>164</v>
      </c>
      <c r="B60" s="26" t="s">
        <v>165</v>
      </c>
      <c r="C60" s="55"/>
      <c r="D60" s="55"/>
      <c r="E60" s="55"/>
    </row>
    <row r="61" spans="1:5" ht="14.25">
      <c r="A61" s="11" t="s">
        <v>370</v>
      </c>
      <c r="B61" s="26" t="s">
        <v>759</v>
      </c>
      <c r="C61" s="220">
        <v>750000</v>
      </c>
      <c r="D61" s="220"/>
      <c r="E61" s="55"/>
    </row>
    <row r="62" spans="1:5" ht="14.25">
      <c r="A62" s="40" t="s">
        <v>335</v>
      </c>
      <c r="B62" s="43" t="s">
        <v>167</v>
      </c>
      <c r="C62" s="43">
        <f>SUM(C54:C61)</f>
        <v>750000</v>
      </c>
      <c r="D62" s="43"/>
      <c r="E62" s="43"/>
    </row>
    <row r="63" spans="1:5" ht="15">
      <c r="A63" s="44" t="s">
        <v>6</v>
      </c>
      <c r="B63" s="47"/>
      <c r="C63" s="43">
        <f>C62+C53+C48</f>
        <v>18410427</v>
      </c>
      <c r="D63" s="43">
        <f>D62+D53+D48</f>
        <v>45174979</v>
      </c>
      <c r="E63" s="43">
        <f>E62+E53+E48</f>
        <v>27369000</v>
      </c>
    </row>
    <row r="64" spans="1:5" ht="15">
      <c r="A64" s="31" t="s">
        <v>378</v>
      </c>
      <c r="B64" s="32" t="s">
        <v>168</v>
      </c>
      <c r="C64" s="43">
        <f>SUM(C53,C48,C62,C39,C25,C16,C10,C9)</f>
        <v>38410031</v>
      </c>
      <c r="D64" s="43">
        <f>SUM(D53,D48,D62,D39,D25,D16,D10,D9)</f>
        <v>65687204</v>
      </c>
      <c r="E64" s="43">
        <f>SUM(E53,E48,E62,E39,E25,E16,E10,E9)</f>
        <v>61660683</v>
      </c>
    </row>
    <row r="65" spans="1:5" ht="14.25">
      <c r="A65" s="13" t="s">
        <v>340</v>
      </c>
      <c r="B65" s="5" t="s">
        <v>173</v>
      </c>
      <c r="C65" s="43"/>
      <c r="D65" s="43"/>
      <c r="E65" s="43"/>
    </row>
    <row r="66" spans="1:5" ht="14.25">
      <c r="A66" s="12" t="s">
        <v>341</v>
      </c>
      <c r="B66" s="5" t="s">
        <v>179</v>
      </c>
      <c r="C66" s="43"/>
      <c r="D66" s="43"/>
      <c r="E66" s="43"/>
    </row>
    <row r="67" spans="1:5" ht="14.25">
      <c r="A67" s="33" t="s">
        <v>180</v>
      </c>
      <c r="B67" s="3" t="s">
        <v>181</v>
      </c>
      <c r="C67" s="33"/>
      <c r="D67" s="33"/>
      <c r="E67" s="72"/>
    </row>
    <row r="68" spans="1:5" ht="14.25">
      <c r="A68" s="33" t="s">
        <v>182</v>
      </c>
      <c r="B68" s="3" t="s">
        <v>183</v>
      </c>
      <c r="C68" s="220">
        <v>240146</v>
      </c>
      <c r="D68" s="220">
        <v>285405</v>
      </c>
      <c r="E68" s="72">
        <f>'2. kiadások '!F110</f>
        <v>339317</v>
      </c>
    </row>
    <row r="69" spans="1:5" ht="14.25">
      <c r="A69" s="12" t="s">
        <v>184</v>
      </c>
      <c r="B69" s="5" t="s">
        <v>185</v>
      </c>
      <c r="C69" s="72"/>
      <c r="D69" s="72"/>
      <c r="E69" s="72"/>
    </row>
    <row r="70" spans="1:5" ht="14.25">
      <c r="A70" s="33" t="s">
        <v>186</v>
      </c>
      <c r="B70" s="3" t="s">
        <v>187</v>
      </c>
      <c r="C70" s="72"/>
      <c r="D70" s="72">
        <v>0</v>
      </c>
      <c r="E70" s="72"/>
    </row>
    <row r="71" spans="1:5" ht="14.25">
      <c r="A71" s="33" t="s">
        <v>188</v>
      </c>
      <c r="B71" s="3" t="s">
        <v>189</v>
      </c>
      <c r="C71" s="72"/>
      <c r="D71" s="72"/>
      <c r="E71" s="72"/>
    </row>
    <row r="72" spans="1:5" ht="14.25">
      <c r="A72" s="33" t="s">
        <v>190</v>
      </c>
      <c r="B72" s="3" t="s">
        <v>191</v>
      </c>
      <c r="C72" s="72"/>
      <c r="D72" s="72"/>
      <c r="E72" s="72"/>
    </row>
    <row r="73" spans="1:5" ht="14.25">
      <c r="A73" s="34" t="s">
        <v>342</v>
      </c>
      <c r="B73" s="35" t="s">
        <v>192</v>
      </c>
      <c r="C73" s="43">
        <f>SUM(C65:C72)</f>
        <v>240146</v>
      </c>
      <c r="D73" s="43">
        <f>SUM(D65:D72)</f>
        <v>285405</v>
      </c>
      <c r="E73" s="43">
        <f>SUM(E65:E72)</f>
        <v>339317</v>
      </c>
    </row>
    <row r="74" spans="1:5" ht="14.25">
      <c r="A74" s="33" t="s">
        <v>193</v>
      </c>
      <c r="B74" s="3" t="s">
        <v>194</v>
      </c>
      <c r="C74" s="72"/>
      <c r="D74" s="72"/>
      <c r="E74" s="72"/>
    </row>
    <row r="75" spans="1:5" ht="14.25">
      <c r="A75" s="11" t="s">
        <v>195</v>
      </c>
      <c r="B75" s="3" t="s">
        <v>196</v>
      </c>
      <c r="C75" s="70"/>
      <c r="D75" s="70"/>
      <c r="E75" s="70"/>
    </row>
    <row r="76" spans="1:5" ht="14.25">
      <c r="A76" s="33" t="s">
        <v>375</v>
      </c>
      <c r="B76" s="3" t="s">
        <v>197</v>
      </c>
      <c r="C76" s="72"/>
      <c r="D76" s="72"/>
      <c r="E76" s="72"/>
    </row>
    <row r="77" spans="1:5" ht="14.25">
      <c r="A77" s="33" t="s">
        <v>344</v>
      </c>
      <c r="B77" s="3" t="s">
        <v>198</v>
      </c>
      <c r="C77" s="33"/>
      <c r="D77" s="33"/>
      <c r="E77" s="72"/>
    </row>
    <row r="78" spans="1:5" ht="14.25">
      <c r="A78" s="34" t="s">
        <v>345</v>
      </c>
      <c r="B78" s="35" t="s">
        <v>199</v>
      </c>
      <c r="C78" s="43"/>
      <c r="D78" s="43"/>
      <c r="E78" s="43"/>
    </row>
    <row r="79" spans="1:5" ht="14.25">
      <c r="A79" s="11" t="s">
        <v>200</v>
      </c>
      <c r="B79" s="3" t="s">
        <v>201</v>
      </c>
      <c r="C79" s="11"/>
      <c r="D79" s="11"/>
      <c r="E79" s="70"/>
    </row>
    <row r="80" spans="1:5" ht="15">
      <c r="A80" s="36" t="s">
        <v>379</v>
      </c>
      <c r="B80" s="37" t="s">
        <v>202</v>
      </c>
      <c r="C80" s="43">
        <f>SUM(C73)</f>
        <v>240146</v>
      </c>
      <c r="D80" s="43">
        <f>SUM(D73)</f>
        <v>285405</v>
      </c>
      <c r="E80" s="43">
        <f>SUM(E73)</f>
        <v>339317</v>
      </c>
    </row>
    <row r="81" spans="1:5" ht="15">
      <c r="A81" s="62" t="s">
        <v>415</v>
      </c>
      <c r="B81" s="38"/>
      <c r="C81" s="181">
        <f>SUM(C64,C80)</f>
        <v>38650177</v>
      </c>
      <c r="D81" s="181">
        <f>SUM(D64,D80)</f>
        <v>65972609</v>
      </c>
      <c r="E81" s="181">
        <f>SUM(E64,E80)</f>
        <v>62000000</v>
      </c>
    </row>
    <row r="82" spans="1:5" ht="26.25">
      <c r="A82" s="1" t="s">
        <v>31</v>
      </c>
      <c r="B82" s="2" t="s">
        <v>4</v>
      </c>
      <c r="C82" s="60"/>
      <c r="D82" s="60"/>
      <c r="E82" s="60"/>
    </row>
    <row r="83" spans="1:5" ht="14.25">
      <c r="A83" s="3" t="s">
        <v>418</v>
      </c>
      <c r="B83" s="4" t="s">
        <v>215</v>
      </c>
      <c r="C83" s="220">
        <v>7905805</v>
      </c>
      <c r="D83" s="220">
        <v>8366888</v>
      </c>
      <c r="E83" s="23">
        <f>'1. bevételek '!F12</f>
        <v>8482936</v>
      </c>
    </row>
    <row r="84" spans="1:5" ht="14.25">
      <c r="A84" s="3" t="s">
        <v>216</v>
      </c>
      <c r="B84" s="4" t="s">
        <v>217</v>
      </c>
      <c r="C84" s="23"/>
      <c r="D84" s="23"/>
      <c r="E84" s="23"/>
    </row>
    <row r="85" spans="1:5" ht="14.25">
      <c r="A85" s="3" t="s">
        <v>218</v>
      </c>
      <c r="B85" s="4" t="s">
        <v>219</v>
      </c>
      <c r="C85" s="23"/>
      <c r="D85" s="23"/>
      <c r="E85" s="23"/>
    </row>
    <row r="86" spans="1:5" ht="14.25">
      <c r="A86" s="3" t="s">
        <v>380</v>
      </c>
      <c r="B86" s="4" t="s">
        <v>220</v>
      </c>
      <c r="C86" s="23"/>
      <c r="D86" s="23"/>
      <c r="E86" s="23"/>
    </row>
    <row r="87" spans="1:5" ht="14.25">
      <c r="A87" s="3" t="s">
        <v>381</v>
      </c>
      <c r="B87" s="4" t="s">
        <v>221</v>
      </c>
      <c r="C87" s="23"/>
      <c r="D87" s="23"/>
      <c r="E87" s="23"/>
    </row>
    <row r="88" spans="1:5" ht="14.25">
      <c r="A88" s="3" t="s">
        <v>382</v>
      </c>
      <c r="B88" s="4" t="s">
        <v>222</v>
      </c>
      <c r="C88" s="220">
        <v>84000</v>
      </c>
      <c r="D88" s="220">
        <v>54000</v>
      </c>
      <c r="E88" s="23"/>
    </row>
    <row r="89" spans="1:5" ht="14.25">
      <c r="A89" s="35" t="s">
        <v>419</v>
      </c>
      <c r="B89" s="41" t="s">
        <v>223</v>
      </c>
      <c r="C89" s="43">
        <f>SUM(C83:C88)</f>
        <v>7989805</v>
      </c>
      <c r="D89" s="43">
        <f>SUM(D83:D88)</f>
        <v>8420888</v>
      </c>
      <c r="E89" s="43">
        <f>SUM(E83:E88)</f>
        <v>8482936</v>
      </c>
    </row>
    <row r="90" spans="1:5" ht="14.25">
      <c r="A90" s="3" t="s">
        <v>421</v>
      </c>
      <c r="B90" s="4" t="s">
        <v>234</v>
      </c>
      <c r="C90" s="23"/>
      <c r="D90" s="23"/>
      <c r="E90" s="23"/>
    </row>
    <row r="91" spans="1:5" ht="14.25">
      <c r="A91" s="3" t="s">
        <v>388</v>
      </c>
      <c r="B91" s="4" t="s">
        <v>235</v>
      </c>
      <c r="C91" s="23"/>
      <c r="D91" s="23"/>
      <c r="E91" s="23"/>
    </row>
    <row r="92" spans="1:5" ht="14.25">
      <c r="A92" s="3" t="s">
        <v>389</v>
      </c>
      <c r="B92" s="4" t="s">
        <v>236</v>
      </c>
      <c r="C92" s="23"/>
      <c r="D92" s="23"/>
      <c r="E92" s="23"/>
    </row>
    <row r="93" spans="1:5" ht="14.25">
      <c r="A93" s="3" t="s">
        <v>390</v>
      </c>
      <c r="B93" s="4" t="s">
        <v>237</v>
      </c>
      <c r="C93" s="220">
        <v>2331750</v>
      </c>
      <c r="D93" s="220">
        <v>3874670</v>
      </c>
      <c r="E93" s="23">
        <f>'1. bevételek '!F24</f>
        <v>4000000</v>
      </c>
    </row>
    <row r="94" spans="1:5" ht="14.25">
      <c r="A94" s="3" t="s">
        <v>422</v>
      </c>
      <c r="B94" s="4" t="s">
        <v>244</v>
      </c>
      <c r="C94" s="220">
        <v>16720057</v>
      </c>
      <c r="D94" s="220">
        <v>16447079</v>
      </c>
      <c r="E94" s="23">
        <f>'1. bevételek '!F30</f>
        <v>13200000</v>
      </c>
    </row>
    <row r="95" spans="1:5" ht="14.25">
      <c r="A95" s="3" t="s">
        <v>395</v>
      </c>
      <c r="B95" s="4" t="s">
        <v>245</v>
      </c>
      <c r="C95" s="220">
        <v>246655</v>
      </c>
      <c r="D95" s="220">
        <v>8149</v>
      </c>
      <c r="E95" s="23"/>
    </row>
    <row r="96" spans="1:5" ht="14.25">
      <c r="A96" s="35" t="s">
        <v>423</v>
      </c>
      <c r="B96" s="41" t="s">
        <v>246</v>
      </c>
      <c r="C96" s="43">
        <f>SUM(C90:C95)</f>
        <v>19298462</v>
      </c>
      <c r="D96" s="43">
        <f>SUM(D90:D95)</f>
        <v>20329898</v>
      </c>
      <c r="E96" s="43">
        <f>SUM(E90:E95)</f>
        <v>17200000</v>
      </c>
    </row>
    <row r="97" spans="1:5" ht="14.25">
      <c r="A97" s="11" t="s">
        <v>247</v>
      </c>
      <c r="B97" s="4" t="s">
        <v>248</v>
      </c>
      <c r="C97" s="23"/>
      <c r="D97" s="23">
        <v>0</v>
      </c>
      <c r="E97" s="23"/>
    </row>
    <row r="98" spans="1:5" ht="14.25">
      <c r="A98" s="11" t="s">
        <v>396</v>
      </c>
      <c r="B98" s="4" t="s">
        <v>249</v>
      </c>
      <c r="C98" s="220">
        <v>119595</v>
      </c>
      <c r="D98" s="220">
        <v>177240</v>
      </c>
      <c r="E98" s="23">
        <f>'1. bevételek '!F34</f>
        <v>60000</v>
      </c>
    </row>
    <row r="99" spans="1:5" ht="14.25">
      <c r="A99" s="11" t="s">
        <v>397</v>
      </c>
      <c r="B99" s="4" t="s">
        <v>250</v>
      </c>
      <c r="C99" s="23"/>
      <c r="D99" s="23"/>
      <c r="E99" s="23"/>
    </row>
    <row r="100" spans="1:5" ht="14.25">
      <c r="A100" s="11" t="s">
        <v>398</v>
      </c>
      <c r="B100" s="4" t="s">
        <v>251</v>
      </c>
      <c r="C100" s="220">
        <v>3673445</v>
      </c>
      <c r="D100" s="220">
        <v>5397225</v>
      </c>
      <c r="E100" s="23">
        <f>'1. bevételek '!F36</f>
        <v>4040114</v>
      </c>
    </row>
    <row r="101" spans="1:5" ht="14.25">
      <c r="A101" s="11" t="s">
        <v>252</v>
      </c>
      <c r="B101" s="4" t="s">
        <v>253</v>
      </c>
      <c r="C101" s="23"/>
      <c r="D101" s="23"/>
      <c r="E101" s="23"/>
    </row>
    <row r="102" spans="1:5" ht="14.25">
      <c r="A102" s="11" t="s">
        <v>254</v>
      </c>
      <c r="B102" s="4" t="s">
        <v>255</v>
      </c>
      <c r="C102" s="220">
        <v>1625363</v>
      </c>
      <c r="D102" s="220">
        <v>1325860</v>
      </c>
      <c r="E102" s="23">
        <f>'1. bevételek '!F38</f>
        <v>1075000</v>
      </c>
    </row>
    <row r="103" spans="1:5" ht="14.25">
      <c r="A103" s="11" t="s">
        <v>256</v>
      </c>
      <c r="B103" s="4" t="s">
        <v>257</v>
      </c>
      <c r="C103" s="23"/>
      <c r="D103" s="23">
        <v>0</v>
      </c>
      <c r="E103" s="23"/>
    </row>
    <row r="104" spans="1:5" ht="14.25">
      <c r="A104" s="11" t="s">
        <v>399</v>
      </c>
      <c r="B104" s="4" t="s">
        <v>258</v>
      </c>
      <c r="C104" s="220">
        <v>127943</v>
      </c>
      <c r="D104" s="220">
        <v>230300</v>
      </c>
      <c r="E104" s="23">
        <f>'1. bevételek '!F40</f>
        <v>100000</v>
      </c>
    </row>
    <row r="105" spans="1:5" ht="14.25">
      <c r="A105" s="11" t="s">
        <v>400</v>
      </c>
      <c r="B105" s="4" t="s">
        <v>259</v>
      </c>
      <c r="C105" s="23"/>
      <c r="D105" s="23"/>
      <c r="E105" s="23"/>
    </row>
    <row r="106" spans="1:5" ht="14.25">
      <c r="A106" s="11" t="s">
        <v>401</v>
      </c>
      <c r="B106" s="4" t="s">
        <v>760</v>
      </c>
      <c r="C106" s="220">
        <v>278284</v>
      </c>
      <c r="D106" s="220">
        <v>172332</v>
      </c>
      <c r="E106" s="23"/>
    </row>
    <row r="107" spans="1:5" ht="14.25">
      <c r="A107" s="40" t="s">
        <v>424</v>
      </c>
      <c r="B107" s="41" t="s">
        <v>261</v>
      </c>
      <c r="C107" s="43">
        <f>SUM(C97:C106)</f>
        <v>5824630</v>
      </c>
      <c r="D107" s="43">
        <f>SUM(D97:D106)</f>
        <v>7302957</v>
      </c>
      <c r="E107" s="43">
        <f>SUM(E97:E106)</f>
        <v>5275114</v>
      </c>
    </row>
    <row r="108" spans="1:5" ht="14.25">
      <c r="A108" s="11" t="s">
        <v>270</v>
      </c>
      <c r="B108" s="4" t="s">
        <v>271</v>
      </c>
      <c r="C108" s="23"/>
      <c r="D108" s="23"/>
      <c r="E108" s="23"/>
    </row>
    <row r="109" spans="1:5" ht="14.25">
      <c r="A109" s="3" t="s">
        <v>405</v>
      </c>
      <c r="B109" s="4" t="s">
        <v>754</v>
      </c>
      <c r="C109" s="220">
        <v>37500</v>
      </c>
      <c r="D109" s="220">
        <v>0</v>
      </c>
      <c r="E109" s="23">
        <f>'1. bevételek '!F45</f>
        <v>0</v>
      </c>
    </row>
    <row r="110" spans="1:5" ht="14.25">
      <c r="A110" s="11" t="s">
        <v>406</v>
      </c>
      <c r="B110" s="4" t="s">
        <v>755</v>
      </c>
      <c r="C110" s="220">
        <v>600000</v>
      </c>
      <c r="D110" s="220">
        <v>100000</v>
      </c>
      <c r="E110" s="23"/>
    </row>
    <row r="111" spans="1:5" ht="14.25">
      <c r="A111" s="35" t="s">
        <v>426</v>
      </c>
      <c r="B111" s="41" t="s">
        <v>274</v>
      </c>
      <c r="C111" s="43">
        <f>SUM(C108:C110)</f>
        <v>637500</v>
      </c>
      <c r="D111" s="43">
        <f>SUM(D108:D110)</f>
        <v>100000</v>
      </c>
      <c r="E111" s="43">
        <f>SUM(E108:E110)</f>
        <v>0</v>
      </c>
    </row>
    <row r="112" spans="1:5" ht="15">
      <c r="A112" s="44" t="s">
        <v>8</v>
      </c>
      <c r="B112" s="46"/>
      <c r="C112" s="43">
        <f>C111+C107+C96+C89</f>
        <v>33750397</v>
      </c>
      <c r="D112" s="43">
        <f>D111+D107+D96+D89</f>
        <v>36153743</v>
      </c>
      <c r="E112" s="43">
        <f>E111+E107+E96+E89</f>
        <v>30958050</v>
      </c>
    </row>
    <row r="113" spans="1:5" ht="14.25">
      <c r="A113" s="3" t="s">
        <v>224</v>
      </c>
      <c r="B113" s="4" t="s">
        <v>225</v>
      </c>
      <c r="C113" s="268">
        <v>30000000</v>
      </c>
      <c r="D113" s="43">
        <v>0</v>
      </c>
      <c r="E113" s="43"/>
    </row>
    <row r="114" spans="1:5" ht="14.25">
      <c r="A114" s="3" t="s">
        <v>226</v>
      </c>
      <c r="B114" s="4" t="s">
        <v>227</v>
      </c>
      <c r="C114" s="23"/>
      <c r="D114" s="23"/>
      <c r="E114" s="23"/>
    </row>
    <row r="115" spans="1:5" ht="14.25">
      <c r="A115" s="3" t="s">
        <v>383</v>
      </c>
      <c r="B115" s="4" t="s">
        <v>228</v>
      </c>
      <c r="C115" s="220">
        <v>154910</v>
      </c>
      <c r="D115" s="220">
        <v>0</v>
      </c>
      <c r="E115" s="23">
        <f>'1. bevételek '!F51</f>
        <v>0</v>
      </c>
    </row>
    <row r="116" spans="1:5" ht="14.25">
      <c r="A116" s="3" t="s">
        <v>384</v>
      </c>
      <c r="B116" s="4" t="s">
        <v>229</v>
      </c>
      <c r="C116" s="23"/>
      <c r="D116" s="217">
        <v>3078734</v>
      </c>
      <c r="E116" s="23"/>
    </row>
    <row r="117" spans="1:5" ht="14.25">
      <c r="A117" s="3" t="s">
        <v>385</v>
      </c>
      <c r="B117" s="4" t="s">
        <v>230</v>
      </c>
      <c r="C117" s="23"/>
      <c r="D117" s="217">
        <v>543306</v>
      </c>
      <c r="E117" s="23"/>
    </row>
    <row r="118" spans="1:5" ht="14.25">
      <c r="A118" s="35" t="s">
        <v>420</v>
      </c>
      <c r="B118" s="41" t="s">
        <v>231</v>
      </c>
      <c r="C118" s="43">
        <f>SUM(C113:C117)</f>
        <v>30154910</v>
      </c>
      <c r="D118" s="43">
        <f>SUM(D113:D117)</f>
        <v>3622040</v>
      </c>
      <c r="E118" s="43">
        <f>SUM(E113:E117)</f>
        <v>0</v>
      </c>
    </row>
    <row r="119" spans="1:5" ht="14.25">
      <c r="A119" s="11" t="s">
        <v>402</v>
      </c>
      <c r="B119" s="4" t="s">
        <v>262</v>
      </c>
      <c r="C119" s="23"/>
      <c r="D119" s="23"/>
      <c r="E119" s="23"/>
    </row>
    <row r="120" spans="1:5" ht="14.25">
      <c r="A120" s="11" t="s">
        <v>403</v>
      </c>
      <c r="B120" s="4" t="s">
        <v>263</v>
      </c>
      <c r="C120" s="220">
        <v>2362205</v>
      </c>
      <c r="D120" s="220">
        <v>3022057</v>
      </c>
      <c r="E120" s="23">
        <f>'1. bevételek '!F56</f>
        <v>0</v>
      </c>
    </row>
    <row r="121" spans="1:5" ht="14.25">
      <c r="A121" s="11" t="s">
        <v>264</v>
      </c>
      <c r="B121" s="4" t="s">
        <v>265</v>
      </c>
      <c r="C121" s="23"/>
      <c r="D121" s="23"/>
      <c r="E121" s="23"/>
    </row>
    <row r="122" spans="1:5" ht="14.25">
      <c r="A122" s="11" t="s">
        <v>404</v>
      </c>
      <c r="B122" s="4" t="s">
        <v>266</v>
      </c>
      <c r="C122" s="23"/>
      <c r="D122" s="23"/>
      <c r="E122" s="23"/>
    </row>
    <row r="123" spans="1:5" ht="14.25">
      <c r="A123" s="11" t="s">
        <v>267</v>
      </c>
      <c r="B123" s="4" t="s">
        <v>268</v>
      </c>
      <c r="C123" s="23"/>
      <c r="D123" s="23"/>
      <c r="E123" s="23"/>
    </row>
    <row r="124" spans="1:5" ht="14.25">
      <c r="A124" s="35" t="s">
        <v>425</v>
      </c>
      <c r="B124" s="41" t="s">
        <v>269</v>
      </c>
      <c r="C124" s="43">
        <f>SUM(C119:C123)</f>
        <v>2362205</v>
      </c>
      <c r="D124" s="43">
        <f>SUM(D119:D123)</f>
        <v>3022057</v>
      </c>
      <c r="E124" s="43">
        <f>SUM(E119:E123)</f>
        <v>0</v>
      </c>
    </row>
    <row r="125" spans="1:5" ht="14.25">
      <c r="A125" s="11" t="s">
        <v>275</v>
      </c>
      <c r="B125" s="4" t="s">
        <v>276</v>
      </c>
      <c r="C125" s="23"/>
      <c r="D125" s="23"/>
      <c r="E125" s="23"/>
    </row>
    <row r="126" spans="1:5" ht="14.25">
      <c r="A126" s="3" t="s">
        <v>407</v>
      </c>
      <c r="B126" s="4" t="s">
        <v>277</v>
      </c>
      <c r="C126" s="23"/>
      <c r="D126" s="23"/>
      <c r="E126" s="23"/>
    </row>
    <row r="127" spans="1:8" ht="14.25">
      <c r="A127" s="11" t="s">
        <v>408</v>
      </c>
      <c r="B127" s="4" t="s">
        <v>756</v>
      </c>
      <c r="C127" s="23"/>
      <c r="D127" s="217">
        <v>4550000</v>
      </c>
      <c r="E127" s="23"/>
      <c r="H127" s="43"/>
    </row>
    <row r="128" spans="1:5" ht="14.25">
      <c r="A128" s="35" t="s">
        <v>428</v>
      </c>
      <c r="B128" s="41" t="s">
        <v>279</v>
      </c>
      <c r="C128" s="43">
        <f>SUM(C125:C127)</f>
        <v>0</v>
      </c>
      <c r="D128" s="43">
        <f>SUM(D125:D127)</f>
        <v>4550000</v>
      </c>
      <c r="E128" s="43">
        <f>SUM(E125:E127)</f>
        <v>0</v>
      </c>
    </row>
    <row r="129" spans="1:5" ht="15">
      <c r="A129" s="44" t="s">
        <v>9</v>
      </c>
      <c r="B129" s="46"/>
      <c r="C129" s="43">
        <f>C128+C124+C118</f>
        <v>32517115</v>
      </c>
      <c r="D129" s="43">
        <f>D128+D124+D118</f>
        <v>11194097</v>
      </c>
      <c r="E129" s="43">
        <f>E128+E124+E118</f>
        <v>0</v>
      </c>
    </row>
    <row r="130" spans="1:5" ht="15">
      <c r="A130" s="39" t="s">
        <v>427</v>
      </c>
      <c r="B130" s="31" t="s">
        <v>280</v>
      </c>
      <c r="C130" s="43">
        <f>SUM(C128,C118,C111,C107,C96,C89,C124)</f>
        <v>66267512</v>
      </c>
      <c r="D130" s="43">
        <f>SUM(D128,D118,D111,D107,D96,D89,D124)</f>
        <v>47347840</v>
      </c>
      <c r="E130" s="43">
        <f>SUM(E128,E118,E111,E107,E96,E89,E124)</f>
        <v>30958050</v>
      </c>
    </row>
    <row r="131" spans="1:5" ht="15">
      <c r="A131" s="63" t="s">
        <v>10</v>
      </c>
      <c r="B131" s="45"/>
      <c r="C131" s="43">
        <f>C112-C40</f>
        <v>27692459</v>
      </c>
      <c r="D131" s="43">
        <f>D112-D40</f>
        <v>31681999</v>
      </c>
      <c r="E131" s="43">
        <f>E112-E40</f>
        <v>8244684</v>
      </c>
    </row>
    <row r="132" spans="1:5" ht="15">
      <c r="A132" s="63" t="s">
        <v>11</v>
      </c>
      <c r="B132" s="45"/>
      <c r="C132" s="43">
        <f>C129-C63</f>
        <v>14106688</v>
      </c>
      <c r="D132" s="43">
        <f>D129-D63</f>
        <v>-33980882</v>
      </c>
      <c r="E132" s="43">
        <f>E129-E63</f>
        <v>-27369000</v>
      </c>
    </row>
    <row r="133" spans="1:5" ht="14.25">
      <c r="A133" s="13" t="s">
        <v>429</v>
      </c>
      <c r="B133" s="5" t="s">
        <v>285</v>
      </c>
      <c r="C133" s="43"/>
      <c r="D133" s="43"/>
      <c r="E133" s="43"/>
    </row>
    <row r="134" spans="1:5" ht="14.25">
      <c r="A134" s="12" t="s">
        <v>430</v>
      </c>
      <c r="B134" s="5" t="s">
        <v>292</v>
      </c>
      <c r="C134" s="43"/>
      <c r="D134" s="43"/>
      <c r="E134" s="43"/>
    </row>
    <row r="135" spans="1:5" ht="14.25">
      <c r="A135" s="3" t="s">
        <v>460</v>
      </c>
      <c r="B135" s="3" t="s">
        <v>293</v>
      </c>
      <c r="C135" s="220">
        <v>23736704</v>
      </c>
      <c r="D135" s="220">
        <v>51639444</v>
      </c>
      <c r="E135" s="23">
        <f>'1. bevételek '!F78</f>
        <v>31041950</v>
      </c>
    </row>
    <row r="136" spans="1:5" ht="14.25">
      <c r="A136" s="3" t="s">
        <v>461</v>
      </c>
      <c r="B136" s="3" t="s">
        <v>293</v>
      </c>
      <c r="C136" s="23"/>
      <c r="D136" s="23"/>
      <c r="E136" s="23"/>
    </row>
    <row r="137" spans="1:5" ht="14.25">
      <c r="A137" s="3" t="s">
        <v>458</v>
      </c>
      <c r="B137" s="3" t="s">
        <v>294</v>
      </c>
      <c r="C137" s="23"/>
      <c r="D137" s="23"/>
      <c r="E137" s="23"/>
    </row>
    <row r="138" spans="1:5" ht="14.25">
      <c r="A138" s="3" t="s">
        <v>459</v>
      </c>
      <c r="B138" s="3" t="s">
        <v>294</v>
      </c>
      <c r="C138" s="23"/>
      <c r="D138" s="23"/>
      <c r="E138" s="23"/>
    </row>
    <row r="139" spans="1:5" ht="14.25">
      <c r="A139" s="5" t="s">
        <v>431</v>
      </c>
      <c r="B139" s="5" t="s">
        <v>295</v>
      </c>
      <c r="C139" s="43">
        <f>SUM(C135:C138)</f>
        <v>23736704</v>
      </c>
      <c r="D139" s="43">
        <f>SUM(D135:D138)</f>
        <v>51639444</v>
      </c>
      <c r="E139" s="43">
        <f>SUM(E135:E138)</f>
        <v>31041950</v>
      </c>
    </row>
    <row r="140" spans="1:5" ht="14.25">
      <c r="A140" s="33" t="s">
        <v>296</v>
      </c>
      <c r="B140" s="3" t="s">
        <v>297</v>
      </c>
      <c r="C140" s="220">
        <v>285405</v>
      </c>
      <c r="D140" s="220">
        <v>339317</v>
      </c>
      <c r="E140" s="23"/>
    </row>
    <row r="141" spans="1:5" ht="14.25">
      <c r="A141" s="33" t="s">
        <v>298</v>
      </c>
      <c r="B141" s="3" t="s">
        <v>299</v>
      </c>
      <c r="C141" s="23"/>
      <c r="D141" s="23"/>
      <c r="E141" s="23"/>
    </row>
    <row r="142" spans="1:5" ht="14.25">
      <c r="A142" s="33" t="s">
        <v>300</v>
      </c>
      <c r="B142" s="3" t="s">
        <v>301</v>
      </c>
      <c r="C142" s="23"/>
      <c r="D142" s="23"/>
      <c r="E142" s="23"/>
    </row>
    <row r="143" spans="1:5" ht="14.25">
      <c r="A143" s="33" t="s">
        <v>302</v>
      </c>
      <c r="B143" s="3" t="s">
        <v>303</v>
      </c>
      <c r="C143" s="23"/>
      <c r="D143" s="23"/>
      <c r="E143" s="23"/>
    </row>
    <row r="144" spans="1:5" ht="14.25">
      <c r="A144" s="11" t="s">
        <v>413</v>
      </c>
      <c r="B144" s="3" t="s">
        <v>304</v>
      </c>
      <c r="C144" s="23"/>
      <c r="D144" s="23"/>
      <c r="E144" s="23"/>
    </row>
    <row r="145" spans="1:5" ht="14.25">
      <c r="A145" s="13" t="s">
        <v>432</v>
      </c>
      <c r="B145" s="5" t="s">
        <v>305</v>
      </c>
      <c r="C145" s="43">
        <f>SUM(C140:C144)</f>
        <v>285405</v>
      </c>
      <c r="D145" s="43">
        <f>SUM(D140:D144)</f>
        <v>339317</v>
      </c>
      <c r="E145" s="43">
        <f>SUM(E140:E144)</f>
        <v>0</v>
      </c>
    </row>
    <row r="146" spans="1:5" ht="14.25">
      <c r="A146" s="11" t="s">
        <v>306</v>
      </c>
      <c r="B146" s="3" t="s">
        <v>307</v>
      </c>
      <c r="C146" s="23"/>
      <c r="D146" s="23"/>
      <c r="E146" s="23"/>
    </row>
    <row r="147" spans="1:5" ht="14.25">
      <c r="A147" s="11" t="s">
        <v>308</v>
      </c>
      <c r="B147" s="3" t="s">
        <v>309</v>
      </c>
      <c r="C147" s="23"/>
      <c r="D147" s="23"/>
      <c r="E147" s="23"/>
    </row>
    <row r="148" spans="1:5" ht="14.25">
      <c r="A148" s="33" t="s">
        <v>310</v>
      </c>
      <c r="B148" s="3" t="s">
        <v>311</v>
      </c>
      <c r="C148" s="23"/>
      <c r="D148" s="23"/>
      <c r="E148" s="23"/>
    </row>
    <row r="149" spans="1:5" ht="14.25">
      <c r="A149" s="33" t="s">
        <v>414</v>
      </c>
      <c r="B149" s="3" t="s">
        <v>312</v>
      </c>
      <c r="C149" s="23"/>
      <c r="D149" s="23"/>
      <c r="E149" s="23"/>
    </row>
    <row r="150" spans="1:5" ht="14.25">
      <c r="A150" s="12" t="s">
        <v>433</v>
      </c>
      <c r="B150" s="5" t="s">
        <v>313</v>
      </c>
      <c r="C150" s="43"/>
      <c r="D150" s="43"/>
      <c r="E150" s="43"/>
    </row>
    <row r="151" spans="1:5" ht="14.25">
      <c r="A151" s="13" t="s">
        <v>314</v>
      </c>
      <c r="B151" s="5" t="s">
        <v>315</v>
      </c>
      <c r="C151" s="43"/>
      <c r="D151" s="43"/>
      <c r="E151" s="43"/>
    </row>
    <row r="152" spans="1:5" ht="15">
      <c r="A152" s="36" t="s">
        <v>434</v>
      </c>
      <c r="B152" s="37" t="s">
        <v>316</v>
      </c>
      <c r="C152" s="43">
        <f>SUM(C145,C139)</f>
        <v>24022109</v>
      </c>
      <c r="D152" s="43">
        <f>SUM(D145,D139)</f>
        <v>51978761</v>
      </c>
      <c r="E152" s="43">
        <f>SUM(E145,E139)</f>
        <v>31041950</v>
      </c>
    </row>
    <row r="153" spans="1:5" ht="15">
      <c r="A153" s="62" t="s">
        <v>416</v>
      </c>
      <c r="B153" s="38"/>
      <c r="C153" s="43">
        <f>SUM(C152,C130)</f>
        <v>90289621</v>
      </c>
      <c r="D153" s="43">
        <f>SUM(D152,D130)</f>
        <v>99326601</v>
      </c>
      <c r="E153" s="43">
        <f>SUM(E152,E130)</f>
        <v>62000000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28"/>
  <sheetViews>
    <sheetView workbookViewId="0" topLeftCell="D1">
      <selection activeCell="J163" sqref="J163"/>
    </sheetView>
  </sheetViews>
  <sheetFormatPr defaultColWidth="9.140625" defaultRowHeight="15"/>
  <cols>
    <col min="1" max="1" width="91.140625" style="0" customWidth="1"/>
    <col min="3" max="3" width="16.421875" style="0" bestFit="1" customWidth="1"/>
    <col min="4" max="4" width="12.57421875" style="0" customWidth="1"/>
    <col min="5" max="8" width="13.00390625" style="0" bestFit="1" customWidth="1"/>
    <col min="9" max="9" width="15.57421875" style="0" bestFit="1" customWidth="1"/>
    <col min="10" max="10" width="16.421875" style="0" bestFit="1" customWidth="1"/>
    <col min="11" max="11" width="18.00390625" style="0" bestFit="1" customWidth="1"/>
    <col min="12" max="14" width="16.421875" style="0" bestFit="1" customWidth="1"/>
    <col min="15" max="15" width="15.421875" style="0" bestFit="1" customWidth="1"/>
    <col min="16" max="16" width="11.140625" style="0" hidden="1" customWidth="1"/>
    <col min="17" max="17" width="0" style="0" hidden="1" customWidth="1"/>
  </cols>
  <sheetData>
    <row r="1" spans="1:6" s="187" customFormat="1" ht="14.25">
      <c r="A1" s="185"/>
      <c r="B1" s="186"/>
      <c r="C1" s="186"/>
      <c r="D1" s="186"/>
      <c r="E1" s="186"/>
      <c r="F1" s="186"/>
    </row>
    <row r="2" spans="1:15" s="187" customFormat="1" ht="28.5" customHeight="1">
      <c r="A2" s="292" t="s">
        <v>785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</row>
    <row r="3" spans="1:15" s="187" customFormat="1" ht="26.25" customHeight="1">
      <c r="A3" s="294" t="s">
        <v>808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="187" customFormat="1" ht="14.25">
      <c r="O4" s="187" t="s">
        <v>612</v>
      </c>
    </row>
    <row r="5" spans="1:15" s="187" customFormat="1" ht="14.25">
      <c r="A5" s="188" t="s">
        <v>0</v>
      </c>
      <c r="O5" s="189"/>
    </row>
    <row r="6" spans="1:15" s="187" customFormat="1" ht="26.25">
      <c r="A6" s="190" t="s">
        <v>31</v>
      </c>
      <c r="B6" s="191" t="s">
        <v>32</v>
      </c>
      <c r="C6" s="192" t="s">
        <v>613</v>
      </c>
      <c r="D6" s="192" t="s">
        <v>614</v>
      </c>
      <c r="E6" s="192" t="s">
        <v>615</v>
      </c>
      <c r="F6" s="192" t="s">
        <v>616</v>
      </c>
      <c r="G6" s="192" t="s">
        <v>617</v>
      </c>
      <c r="H6" s="192" t="s">
        <v>618</v>
      </c>
      <c r="I6" s="192" t="s">
        <v>619</v>
      </c>
      <c r="J6" s="192" t="s">
        <v>620</v>
      </c>
      <c r="K6" s="192" t="s">
        <v>621</v>
      </c>
      <c r="L6" s="192" t="s">
        <v>622</v>
      </c>
      <c r="M6" s="192" t="s">
        <v>623</v>
      </c>
      <c r="N6" s="192" t="s">
        <v>624</v>
      </c>
      <c r="O6" s="189" t="s">
        <v>2</v>
      </c>
    </row>
    <row r="7" spans="1:17" s="187" customFormat="1" ht="14.25">
      <c r="A7" s="16" t="s">
        <v>33</v>
      </c>
      <c r="B7" s="193" t="s">
        <v>34</v>
      </c>
      <c r="C7" s="199">
        <f>$O7/12</f>
        <v>341666.6666666667</v>
      </c>
      <c r="D7" s="199">
        <f aca="true" t="shared" si="0" ref="D7:N7">$O$7/12</f>
        <v>341666.6666666667</v>
      </c>
      <c r="E7" s="199">
        <f t="shared" si="0"/>
        <v>341666.6666666667</v>
      </c>
      <c r="F7" s="199">
        <f t="shared" si="0"/>
        <v>341666.6666666667</v>
      </c>
      <c r="G7" s="199">
        <f t="shared" si="0"/>
        <v>341666.6666666667</v>
      </c>
      <c r="H7" s="199">
        <f t="shared" si="0"/>
        <v>341666.6666666667</v>
      </c>
      <c r="I7" s="199">
        <f t="shared" si="0"/>
        <v>341666.6666666667</v>
      </c>
      <c r="J7" s="199">
        <f t="shared" si="0"/>
        <v>341666.6666666667</v>
      </c>
      <c r="K7" s="199">
        <f t="shared" si="0"/>
        <v>341666.6666666667</v>
      </c>
      <c r="L7" s="199">
        <f t="shared" si="0"/>
        <v>341666.6666666667</v>
      </c>
      <c r="M7" s="199">
        <f t="shared" si="0"/>
        <v>341666.6666666667</v>
      </c>
      <c r="N7" s="199">
        <f t="shared" si="0"/>
        <v>341666.6666666667</v>
      </c>
      <c r="O7" s="195">
        <f>'2. kiadások '!F6</f>
        <v>4100000</v>
      </c>
      <c r="P7" s="187">
        <f>SUM(C7:N7)</f>
        <v>4099999.9999999995</v>
      </c>
      <c r="Q7" s="187">
        <f>P7-O7</f>
        <v>0</v>
      </c>
    </row>
    <row r="8" spans="1:17" s="187" customFormat="1" ht="14.25">
      <c r="A8" s="16" t="s">
        <v>35</v>
      </c>
      <c r="B8" s="196" t="s">
        <v>36</v>
      </c>
      <c r="C8" s="194">
        <f>$O$8/12</f>
        <v>0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5">
        <v>0</v>
      </c>
      <c r="P8" s="187">
        <f aca="true" t="shared" si="1" ref="P8:P71">SUM(C8:N8)</f>
        <v>0</v>
      </c>
      <c r="Q8" s="187">
        <f aca="true" t="shared" si="2" ref="Q8:Q71">P8-O8</f>
        <v>0</v>
      </c>
    </row>
    <row r="9" spans="1:17" s="187" customFormat="1" ht="14.25">
      <c r="A9" s="16" t="s">
        <v>37</v>
      </c>
      <c r="B9" s="196" t="s">
        <v>38</v>
      </c>
      <c r="C9" s="194">
        <f aca="true" t="shared" si="3" ref="C9:C23">$O9/12</f>
        <v>0</v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5">
        <v>0</v>
      </c>
      <c r="P9" s="187">
        <f t="shared" si="1"/>
        <v>0</v>
      </c>
      <c r="Q9" s="187">
        <f t="shared" si="2"/>
        <v>0</v>
      </c>
    </row>
    <row r="10" spans="1:17" s="187" customFormat="1" ht="14.25">
      <c r="A10" s="10" t="s">
        <v>39</v>
      </c>
      <c r="B10" s="196" t="s">
        <v>40</v>
      </c>
      <c r="C10" s="194">
        <f t="shared" si="3"/>
        <v>0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5">
        <v>0</v>
      </c>
      <c r="P10" s="187">
        <f t="shared" si="1"/>
        <v>0</v>
      </c>
      <c r="Q10" s="187">
        <f t="shared" si="2"/>
        <v>0</v>
      </c>
    </row>
    <row r="11" spans="1:17" s="187" customFormat="1" ht="14.25">
      <c r="A11" s="10" t="s">
        <v>41</v>
      </c>
      <c r="B11" s="196" t="s">
        <v>42</v>
      </c>
      <c r="C11" s="194">
        <f t="shared" si="3"/>
        <v>0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>
        <v>0</v>
      </c>
      <c r="P11" s="187">
        <f t="shared" si="1"/>
        <v>0</v>
      </c>
      <c r="Q11" s="187">
        <f t="shared" si="2"/>
        <v>0</v>
      </c>
    </row>
    <row r="12" spans="1:17" s="187" customFormat="1" ht="14.25">
      <c r="A12" s="10" t="s">
        <v>43</v>
      </c>
      <c r="B12" s="196" t="s">
        <v>44</v>
      </c>
      <c r="C12" s="194">
        <f t="shared" si="3"/>
        <v>0</v>
      </c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5">
        <v>0</v>
      </c>
      <c r="P12" s="187">
        <f t="shared" si="1"/>
        <v>0</v>
      </c>
      <c r="Q12" s="187">
        <f t="shared" si="2"/>
        <v>0</v>
      </c>
    </row>
    <row r="13" spans="1:17" s="187" customFormat="1" ht="14.25">
      <c r="A13" s="10" t="s">
        <v>45</v>
      </c>
      <c r="B13" s="196" t="s">
        <v>46</v>
      </c>
      <c r="C13" s="194">
        <f>$O$13/12</f>
        <v>60000</v>
      </c>
      <c r="D13" s="194">
        <f aca="true" t="shared" si="4" ref="D13:N13">$O$13/12</f>
        <v>60000</v>
      </c>
      <c r="E13" s="194">
        <f t="shared" si="4"/>
        <v>60000</v>
      </c>
      <c r="F13" s="194">
        <f t="shared" si="4"/>
        <v>60000</v>
      </c>
      <c r="G13" s="194">
        <f t="shared" si="4"/>
        <v>60000</v>
      </c>
      <c r="H13" s="194">
        <f t="shared" si="4"/>
        <v>60000</v>
      </c>
      <c r="I13" s="194">
        <f t="shared" si="4"/>
        <v>60000</v>
      </c>
      <c r="J13" s="194">
        <f t="shared" si="4"/>
        <v>60000</v>
      </c>
      <c r="K13" s="194">
        <f t="shared" si="4"/>
        <v>60000</v>
      </c>
      <c r="L13" s="194">
        <f t="shared" si="4"/>
        <v>60000</v>
      </c>
      <c r="M13" s="194">
        <f t="shared" si="4"/>
        <v>60000</v>
      </c>
      <c r="N13" s="194">
        <f t="shared" si="4"/>
        <v>60000</v>
      </c>
      <c r="O13" s="195">
        <f>'2. kiadások '!F12</f>
        <v>720000</v>
      </c>
      <c r="P13" s="187">
        <f t="shared" si="1"/>
        <v>720000</v>
      </c>
      <c r="Q13" s="187">
        <f t="shared" si="2"/>
        <v>0</v>
      </c>
    </row>
    <row r="14" spans="1:17" s="187" customFormat="1" ht="14.25">
      <c r="A14" s="10" t="s">
        <v>47</v>
      </c>
      <c r="B14" s="196" t="s">
        <v>48</v>
      </c>
      <c r="C14" s="194">
        <f t="shared" si="3"/>
        <v>0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5">
        <v>0</v>
      </c>
      <c r="P14" s="187">
        <f t="shared" si="1"/>
        <v>0</v>
      </c>
      <c r="Q14" s="187">
        <f t="shared" si="2"/>
        <v>0</v>
      </c>
    </row>
    <row r="15" spans="1:17" s="187" customFormat="1" ht="14.25">
      <c r="A15" s="11" t="s">
        <v>49</v>
      </c>
      <c r="B15" s="196" t="s">
        <v>50</v>
      </c>
      <c r="C15" s="194">
        <f t="shared" si="3"/>
        <v>0</v>
      </c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5">
        <v>0</v>
      </c>
      <c r="P15" s="187">
        <f t="shared" si="1"/>
        <v>0</v>
      </c>
      <c r="Q15" s="187">
        <f t="shared" si="2"/>
        <v>0</v>
      </c>
    </row>
    <row r="16" spans="1:17" s="187" customFormat="1" ht="14.25">
      <c r="A16" s="11" t="s">
        <v>51</v>
      </c>
      <c r="B16" s="196" t="s">
        <v>52</v>
      </c>
      <c r="C16" s="194">
        <f t="shared" si="3"/>
        <v>0</v>
      </c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5">
        <v>0</v>
      </c>
      <c r="P16" s="187">
        <f t="shared" si="1"/>
        <v>0</v>
      </c>
      <c r="Q16" s="187">
        <f t="shared" si="2"/>
        <v>0</v>
      </c>
    </row>
    <row r="17" spans="1:17" s="187" customFormat="1" ht="14.25">
      <c r="A17" s="11" t="s">
        <v>53</v>
      </c>
      <c r="B17" s="196" t="s">
        <v>54</v>
      </c>
      <c r="C17" s="194">
        <f t="shared" si="3"/>
        <v>0</v>
      </c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5">
        <v>0</v>
      </c>
      <c r="P17" s="187">
        <f t="shared" si="1"/>
        <v>0</v>
      </c>
      <c r="Q17" s="187">
        <f t="shared" si="2"/>
        <v>0</v>
      </c>
    </row>
    <row r="18" spans="1:17" s="187" customFormat="1" ht="14.25">
      <c r="A18" s="11" t="s">
        <v>55</v>
      </c>
      <c r="B18" s="196" t="s">
        <v>56</v>
      </c>
      <c r="C18" s="194">
        <f t="shared" si="3"/>
        <v>0</v>
      </c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5">
        <v>0</v>
      </c>
      <c r="P18" s="187">
        <f t="shared" si="1"/>
        <v>0</v>
      </c>
      <c r="Q18" s="187">
        <f t="shared" si="2"/>
        <v>0</v>
      </c>
    </row>
    <row r="19" spans="1:17" s="187" customFormat="1" ht="14.25">
      <c r="A19" s="11" t="s">
        <v>346</v>
      </c>
      <c r="B19" s="196" t="s">
        <v>57</v>
      </c>
      <c r="C19" s="194">
        <f t="shared" si="3"/>
        <v>0</v>
      </c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5">
        <v>0</v>
      </c>
      <c r="P19" s="187">
        <f t="shared" si="1"/>
        <v>0</v>
      </c>
      <c r="Q19" s="187">
        <f t="shared" si="2"/>
        <v>0</v>
      </c>
    </row>
    <row r="20" spans="1:17" s="187" customFormat="1" ht="14.25">
      <c r="A20" s="9" t="s">
        <v>317</v>
      </c>
      <c r="B20" s="197" t="s">
        <v>58</v>
      </c>
      <c r="C20" s="194">
        <f>SUM(C7:C19)</f>
        <v>401666.6666666667</v>
      </c>
      <c r="D20" s="194">
        <f aca="true" t="shared" si="5" ref="D20:N20">SUM(D7:D19)</f>
        <v>401666.6666666667</v>
      </c>
      <c r="E20" s="194">
        <f t="shared" si="5"/>
        <v>401666.6666666667</v>
      </c>
      <c r="F20" s="194">
        <f t="shared" si="5"/>
        <v>401666.6666666667</v>
      </c>
      <c r="G20" s="194">
        <f t="shared" si="5"/>
        <v>401666.6666666667</v>
      </c>
      <c r="H20" s="194">
        <f t="shared" si="5"/>
        <v>401666.6666666667</v>
      </c>
      <c r="I20" s="194">
        <f t="shared" si="5"/>
        <v>401666.6666666667</v>
      </c>
      <c r="J20" s="194">
        <f t="shared" si="5"/>
        <v>401666.6666666667</v>
      </c>
      <c r="K20" s="194">
        <f t="shared" si="5"/>
        <v>401666.6666666667</v>
      </c>
      <c r="L20" s="194">
        <f t="shared" si="5"/>
        <v>401666.6666666667</v>
      </c>
      <c r="M20" s="194">
        <f t="shared" si="5"/>
        <v>401666.6666666667</v>
      </c>
      <c r="N20" s="194">
        <f t="shared" si="5"/>
        <v>401666.6666666667</v>
      </c>
      <c r="O20" s="198">
        <f>SUM(O7:O19)</f>
        <v>4820000</v>
      </c>
      <c r="P20" s="187">
        <f t="shared" si="1"/>
        <v>4820000</v>
      </c>
      <c r="Q20" s="187">
        <f t="shared" si="2"/>
        <v>0</v>
      </c>
    </row>
    <row r="21" spans="1:17" s="187" customFormat="1" ht="14.25">
      <c r="A21" s="11" t="s">
        <v>59</v>
      </c>
      <c r="B21" s="196" t="s">
        <v>60</v>
      </c>
      <c r="C21" s="199">
        <f>$O$21/12</f>
        <v>241666.66666666666</v>
      </c>
      <c r="D21" s="199">
        <f aca="true" t="shared" si="6" ref="D21:N21">$O$21/12</f>
        <v>241666.66666666666</v>
      </c>
      <c r="E21" s="199">
        <f t="shared" si="6"/>
        <v>241666.66666666666</v>
      </c>
      <c r="F21" s="199">
        <f t="shared" si="6"/>
        <v>241666.66666666666</v>
      </c>
      <c r="G21" s="199">
        <f t="shared" si="6"/>
        <v>241666.66666666666</v>
      </c>
      <c r="H21" s="199">
        <f t="shared" si="6"/>
        <v>241666.66666666666</v>
      </c>
      <c r="I21" s="199">
        <f t="shared" si="6"/>
        <v>241666.66666666666</v>
      </c>
      <c r="J21" s="199">
        <f t="shared" si="6"/>
        <v>241666.66666666666</v>
      </c>
      <c r="K21" s="199">
        <f t="shared" si="6"/>
        <v>241666.66666666666</v>
      </c>
      <c r="L21" s="199">
        <f t="shared" si="6"/>
        <v>241666.66666666666</v>
      </c>
      <c r="M21" s="199">
        <f t="shared" si="6"/>
        <v>241666.66666666666</v>
      </c>
      <c r="N21" s="199">
        <f t="shared" si="6"/>
        <v>241666.66666666666</v>
      </c>
      <c r="O21" s="195">
        <f>'2. kiadások '!F20</f>
        <v>2900000</v>
      </c>
      <c r="P21" s="187">
        <f t="shared" si="1"/>
        <v>2899999.9999999995</v>
      </c>
      <c r="Q21" s="187">
        <f t="shared" si="2"/>
        <v>0</v>
      </c>
    </row>
    <row r="22" spans="1:17" s="187" customFormat="1" ht="14.25">
      <c r="A22" s="11" t="s">
        <v>61</v>
      </c>
      <c r="B22" s="196" t="s">
        <v>62</v>
      </c>
      <c r="C22" s="194">
        <f>$O$22/12</f>
        <v>0</v>
      </c>
      <c r="D22" s="194">
        <f aca="true" t="shared" si="7" ref="D22:N22">$O$22/12</f>
        <v>0</v>
      </c>
      <c r="E22" s="194">
        <f t="shared" si="7"/>
        <v>0</v>
      </c>
      <c r="F22" s="194">
        <f t="shared" si="7"/>
        <v>0</v>
      </c>
      <c r="G22" s="194">
        <f t="shared" si="7"/>
        <v>0</v>
      </c>
      <c r="H22" s="194">
        <f t="shared" si="7"/>
        <v>0</v>
      </c>
      <c r="I22" s="194">
        <f t="shared" si="7"/>
        <v>0</v>
      </c>
      <c r="J22" s="194">
        <f t="shared" si="7"/>
        <v>0</v>
      </c>
      <c r="K22" s="194">
        <f t="shared" si="7"/>
        <v>0</v>
      </c>
      <c r="L22" s="194">
        <f t="shared" si="7"/>
        <v>0</v>
      </c>
      <c r="M22" s="194">
        <f t="shared" si="7"/>
        <v>0</v>
      </c>
      <c r="N22" s="194">
        <f t="shared" si="7"/>
        <v>0</v>
      </c>
      <c r="O22" s="195">
        <v>0</v>
      </c>
      <c r="P22" s="187">
        <f t="shared" si="1"/>
        <v>0</v>
      </c>
      <c r="Q22" s="187">
        <f t="shared" si="2"/>
        <v>0</v>
      </c>
    </row>
    <row r="23" spans="1:17" s="187" customFormat="1" ht="14.25">
      <c r="A23" s="33" t="s">
        <v>63</v>
      </c>
      <c r="B23" s="196" t="s">
        <v>64</v>
      </c>
      <c r="C23" s="194">
        <f t="shared" si="3"/>
        <v>0</v>
      </c>
      <c r="D23" s="194">
        <f>$O$23/12</f>
        <v>0</v>
      </c>
      <c r="E23" s="194">
        <f aca="true" t="shared" si="8" ref="E23:N23">$O$23/12</f>
        <v>0</v>
      </c>
      <c r="F23" s="194">
        <f t="shared" si="8"/>
        <v>0</v>
      </c>
      <c r="G23" s="194">
        <f t="shared" si="8"/>
        <v>0</v>
      </c>
      <c r="H23" s="194">
        <f t="shared" si="8"/>
        <v>0</v>
      </c>
      <c r="I23" s="194">
        <f t="shared" si="8"/>
        <v>0</v>
      </c>
      <c r="J23" s="194">
        <f t="shared" si="8"/>
        <v>0</v>
      </c>
      <c r="K23" s="194">
        <f t="shared" si="8"/>
        <v>0</v>
      </c>
      <c r="L23" s="194">
        <f t="shared" si="8"/>
        <v>0</v>
      </c>
      <c r="M23" s="194">
        <f t="shared" si="8"/>
        <v>0</v>
      </c>
      <c r="N23" s="194">
        <f t="shared" si="8"/>
        <v>0</v>
      </c>
      <c r="O23" s="195">
        <f>'2. kiadások '!F22</f>
        <v>0</v>
      </c>
      <c r="P23" s="187">
        <f t="shared" si="1"/>
        <v>0</v>
      </c>
      <c r="Q23" s="187">
        <f t="shared" si="2"/>
        <v>0</v>
      </c>
    </row>
    <row r="24" spans="1:17" s="187" customFormat="1" ht="14.25">
      <c r="A24" s="13" t="s">
        <v>318</v>
      </c>
      <c r="B24" s="197" t="s">
        <v>65</v>
      </c>
      <c r="C24" s="199">
        <f>SUM(C21:C23)</f>
        <v>241666.66666666666</v>
      </c>
      <c r="D24" s="199">
        <f aca="true" t="shared" si="9" ref="D24:O24">SUM(D21:D23)</f>
        <v>241666.66666666666</v>
      </c>
      <c r="E24" s="199">
        <f t="shared" si="9"/>
        <v>241666.66666666666</v>
      </c>
      <c r="F24" s="199">
        <f t="shared" si="9"/>
        <v>241666.66666666666</v>
      </c>
      <c r="G24" s="199">
        <f t="shared" si="9"/>
        <v>241666.66666666666</v>
      </c>
      <c r="H24" s="199">
        <f t="shared" si="9"/>
        <v>241666.66666666666</v>
      </c>
      <c r="I24" s="199">
        <f t="shared" si="9"/>
        <v>241666.66666666666</v>
      </c>
      <c r="J24" s="199">
        <f t="shared" si="9"/>
        <v>241666.66666666666</v>
      </c>
      <c r="K24" s="199">
        <f t="shared" si="9"/>
        <v>241666.66666666666</v>
      </c>
      <c r="L24" s="199">
        <f t="shared" si="9"/>
        <v>241666.66666666666</v>
      </c>
      <c r="M24" s="199">
        <f t="shared" si="9"/>
        <v>241666.66666666666</v>
      </c>
      <c r="N24" s="199">
        <f t="shared" si="9"/>
        <v>241666.66666666666</v>
      </c>
      <c r="O24" s="199">
        <f t="shared" si="9"/>
        <v>2900000</v>
      </c>
      <c r="P24" s="187">
        <f t="shared" si="1"/>
        <v>2899999.9999999995</v>
      </c>
      <c r="Q24" s="187">
        <f t="shared" si="2"/>
        <v>0</v>
      </c>
    </row>
    <row r="25" spans="1:17" s="187" customFormat="1" ht="14.25">
      <c r="A25" s="200" t="s">
        <v>376</v>
      </c>
      <c r="B25" s="201" t="s">
        <v>66</v>
      </c>
      <c r="C25" s="199">
        <f>SUM(C24,C20)</f>
        <v>643333.3333333334</v>
      </c>
      <c r="D25" s="199">
        <f aca="true" t="shared" si="10" ref="D25:N25">SUM(D24,D20)</f>
        <v>643333.3333333334</v>
      </c>
      <c r="E25" s="199">
        <f t="shared" si="10"/>
        <v>643333.3333333334</v>
      </c>
      <c r="F25" s="199">
        <f t="shared" si="10"/>
        <v>643333.3333333334</v>
      </c>
      <c r="G25" s="199">
        <f t="shared" si="10"/>
        <v>643333.3333333334</v>
      </c>
      <c r="H25" s="199">
        <f t="shared" si="10"/>
        <v>643333.3333333334</v>
      </c>
      <c r="I25" s="199">
        <f t="shared" si="10"/>
        <v>643333.3333333334</v>
      </c>
      <c r="J25" s="199">
        <f t="shared" si="10"/>
        <v>643333.3333333334</v>
      </c>
      <c r="K25" s="199">
        <f t="shared" si="10"/>
        <v>643333.3333333334</v>
      </c>
      <c r="L25" s="199">
        <f t="shared" si="10"/>
        <v>643333.3333333334</v>
      </c>
      <c r="M25" s="199">
        <f t="shared" si="10"/>
        <v>643333.3333333334</v>
      </c>
      <c r="N25" s="199">
        <f t="shared" si="10"/>
        <v>643333.3333333334</v>
      </c>
      <c r="O25" s="202">
        <f>SUM(O24,O20)</f>
        <v>7720000</v>
      </c>
      <c r="P25" s="187">
        <f t="shared" si="1"/>
        <v>7719999.999999999</v>
      </c>
      <c r="Q25" s="187">
        <f t="shared" si="2"/>
        <v>0</v>
      </c>
    </row>
    <row r="26" spans="1:17" s="187" customFormat="1" ht="14.25">
      <c r="A26" s="40" t="s">
        <v>347</v>
      </c>
      <c r="B26" s="201" t="s">
        <v>67</v>
      </c>
      <c r="C26" s="199">
        <f>$O$26/12</f>
        <v>136666.66666666666</v>
      </c>
      <c r="D26" s="199">
        <f aca="true" t="shared" si="11" ref="D26:N26">$O$26/12</f>
        <v>136666.66666666666</v>
      </c>
      <c r="E26" s="199">
        <f t="shared" si="11"/>
        <v>136666.66666666666</v>
      </c>
      <c r="F26" s="199">
        <f t="shared" si="11"/>
        <v>136666.66666666666</v>
      </c>
      <c r="G26" s="199">
        <f t="shared" si="11"/>
        <v>136666.66666666666</v>
      </c>
      <c r="H26" s="199">
        <f t="shared" si="11"/>
        <v>136666.66666666666</v>
      </c>
      <c r="I26" s="199">
        <f t="shared" si="11"/>
        <v>136666.66666666666</v>
      </c>
      <c r="J26" s="199">
        <f t="shared" si="11"/>
        <v>136666.66666666666</v>
      </c>
      <c r="K26" s="199">
        <f t="shared" si="11"/>
        <v>136666.66666666666</v>
      </c>
      <c r="L26" s="199">
        <f t="shared" si="11"/>
        <v>136666.66666666666</v>
      </c>
      <c r="M26" s="199">
        <f t="shared" si="11"/>
        <v>136666.66666666666</v>
      </c>
      <c r="N26" s="199">
        <f t="shared" si="11"/>
        <v>136666.66666666666</v>
      </c>
      <c r="O26" s="203">
        <f>'2. kiadások '!F25</f>
        <v>1640000</v>
      </c>
      <c r="P26" s="187">
        <f t="shared" si="1"/>
        <v>1640000.0000000002</v>
      </c>
      <c r="Q26" s="187">
        <f t="shared" si="2"/>
        <v>0</v>
      </c>
    </row>
    <row r="27" spans="1:17" s="187" customFormat="1" ht="14.25">
      <c r="A27" s="11" t="s">
        <v>68</v>
      </c>
      <c r="B27" s="196" t="s">
        <v>69</v>
      </c>
      <c r="C27" s="194"/>
      <c r="D27" s="194"/>
      <c r="E27" s="194"/>
      <c r="F27" s="194">
        <v>20000</v>
      </c>
      <c r="G27" s="194">
        <v>30000</v>
      </c>
      <c r="H27" s="194"/>
      <c r="I27" s="194">
        <v>20000</v>
      </c>
      <c r="J27" s="194">
        <v>10000</v>
      </c>
      <c r="K27" s="194">
        <v>20000</v>
      </c>
      <c r="L27" s="194">
        <v>20000</v>
      </c>
      <c r="M27" s="194">
        <v>20000</v>
      </c>
      <c r="N27" s="194">
        <v>10000</v>
      </c>
      <c r="O27" s="195">
        <f>'2. kiadások '!F26</f>
        <v>150000</v>
      </c>
      <c r="P27" s="187">
        <f t="shared" si="1"/>
        <v>150000</v>
      </c>
      <c r="Q27" s="187">
        <f t="shared" si="2"/>
        <v>0</v>
      </c>
    </row>
    <row r="28" spans="1:17" s="187" customFormat="1" ht="14.25">
      <c r="A28" s="11" t="s">
        <v>70</v>
      </c>
      <c r="B28" s="196" t="s">
        <v>71</v>
      </c>
      <c r="C28" s="194">
        <v>0</v>
      </c>
      <c r="D28" s="194">
        <v>100000</v>
      </c>
      <c r="E28" s="194">
        <v>165000</v>
      </c>
      <c r="F28" s="194">
        <v>105000</v>
      </c>
      <c r="G28" s="194">
        <v>100000</v>
      </c>
      <c r="H28" s="194">
        <v>100000</v>
      </c>
      <c r="I28" s="194">
        <v>100000</v>
      </c>
      <c r="J28" s="194">
        <v>100000</v>
      </c>
      <c r="K28" s="194">
        <v>90000</v>
      </c>
      <c r="L28" s="194">
        <v>80000</v>
      </c>
      <c r="M28" s="194">
        <v>70000</v>
      </c>
      <c r="N28" s="194">
        <v>70000</v>
      </c>
      <c r="O28" s="195">
        <f>'2. kiadások '!F27</f>
        <v>1080000</v>
      </c>
      <c r="P28" s="187">
        <f t="shared" si="1"/>
        <v>1080000</v>
      </c>
      <c r="Q28" s="187">
        <f t="shared" si="2"/>
        <v>0</v>
      </c>
    </row>
    <row r="29" spans="1:17" s="187" customFormat="1" ht="14.25">
      <c r="A29" s="11" t="s">
        <v>72</v>
      </c>
      <c r="B29" s="196" t="s">
        <v>73</v>
      </c>
      <c r="C29" s="194">
        <f>$O29/12</f>
        <v>0</v>
      </c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5">
        <v>0</v>
      </c>
      <c r="P29" s="187">
        <f t="shared" si="1"/>
        <v>0</v>
      </c>
      <c r="Q29" s="187">
        <f t="shared" si="2"/>
        <v>0</v>
      </c>
    </row>
    <row r="30" spans="1:17" s="187" customFormat="1" ht="14.25">
      <c r="A30" s="13" t="s">
        <v>319</v>
      </c>
      <c r="B30" s="197" t="s">
        <v>74</v>
      </c>
      <c r="C30" s="194">
        <f>SUM(C27:C29)</f>
        <v>0</v>
      </c>
      <c r="D30" s="194">
        <f aca="true" t="shared" si="12" ref="D30:O30">SUM(D27:D29)</f>
        <v>100000</v>
      </c>
      <c r="E30" s="194">
        <f t="shared" si="12"/>
        <v>165000</v>
      </c>
      <c r="F30" s="194">
        <f t="shared" si="12"/>
        <v>125000</v>
      </c>
      <c r="G30" s="194">
        <f t="shared" si="12"/>
        <v>130000</v>
      </c>
      <c r="H30" s="194">
        <f t="shared" si="12"/>
        <v>100000</v>
      </c>
      <c r="I30" s="194">
        <f t="shared" si="12"/>
        <v>120000</v>
      </c>
      <c r="J30" s="194">
        <f t="shared" si="12"/>
        <v>110000</v>
      </c>
      <c r="K30" s="194">
        <f t="shared" si="12"/>
        <v>110000</v>
      </c>
      <c r="L30" s="194">
        <f t="shared" si="12"/>
        <v>100000</v>
      </c>
      <c r="M30" s="194">
        <f t="shared" si="12"/>
        <v>90000</v>
      </c>
      <c r="N30" s="194">
        <f t="shared" si="12"/>
        <v>80000</v>
      </c>
      <c r="O30" s="194">
        <f t="shared" si="12"/>
        <v>1230000</v>
      </c>
      <c r="P30" s="187">
        <f t="shared" si="1"/>
        <v>1230000</v>
      </c>
      <c r="Q30" s="187">
        <f t="shared" si="2"/>
        <v>0</v>
      </c>
    </row>
    <row r="31" spans="1:17" s="187" customFormat="1" ht="14.25">
      <c r="A31" s="11" t="s">
        <v>75</v>
      </c>
      <c r="B31" s="196" t="s">
        <v>76</v>
      </c>
      <c r="C31" s="194"/>
      <c r="D31" s="194">
        <v>5000</v>
      </c>
      <c r="E31" s="194">
        <v>5000</v>
      </c>
      <c r="F31" s="194">
        <v>5000</v>
      </c>
      <c r="G31" s="194">
        <v>5000</v>
      </c>
      <c r="H31" s="194">
        <v>5000</v>
      </c>
      <c r="I31" s="194">
        <v>5000</v>
      </c>
      <c r="J31" s="194">
        <v>4000</v>
      </c>
      <c r="K31" s="194">
        <v>4000</v>
      </c>
      <c r="L31" s="194">
        <v>4000</v>
      </c>
      <c r="M31" s="194">
        <v>4000</v>
      </c>
      <c r="N31" s="194">
        <v>4000</v>
      </c>
      <c r="O31" s="195">
        <f>'2. kiadások '!F30</f>
        <v>50000</v>
      </c>
      <c r="P31" s="187">
        <f t="shared" si="1"/>
        <v>50000</v>
      </c>
      <c r="Q31" s="187">
        <f t="shared" si="2"/>
        <v>0</v>
      </c>
    </row>
    <row r="32" spans="1:17" s="187" customFormat="1" ht="14.25">
      <c r="A32" s="11" t="s">
        <v>77</v>
      </c>
      <c r="B32" s="196" t="s">
        <v>78</v>
      </c>
      <c r="C32" s="194">
        <v>15000</v>
      </c>
      <c r="D32" s="194">
        <v>15000</v>
      </c>
      <c r="E32" s="194">
        <v>20000</v>
      </c>
      <c r="F32" s="194">
        <v>20000</v>
      </c>
      <c r="G32" s="194">
        <v>20000</v>
      </c>
      <c r="H32" s="194">
        <v>15000</v>
      </c>
      <c r="I32" s="194">
        <v>20000</v>
      </c>
      <c r="J32" s="194">
        <v>20000</v>
      </c>
      <c r="K32" s="194">
        <v>20000</v>
      </c>
      <c r="L32" s="194">
        <v>20000</v>
      </c>
      <c r="M32" s="194">
        <v>25000</v>
      </c>
      <c r="N32" s="194">
        <v>40000</v>
      </c>
      <c r="O32" s="195">
        <f>'2. kiadások '!F31</f>
        <v>250000</v>
      </c>
      <c r="P32" s="187">
        <f t="shared" si="1"/>
        <v>250000</v>
      </c>
      <c r="Q32" s="187">
        <f t="shared" si="2"/>
        <v>0</v>
      </c>
    </row>
    <row r="33" spans="1:17" s="187" customFormat="1" ht="14.25">
      <c r="A33" s="13" t="s">
        <v>377</v>
      </c>
      <c r="B33" s="197" t="s">
        <v>79</v>
      </c>
      <c r="C33" s="194">
        <f>SUM(C31:C32)</f>
        <v>15000</v>
      </c>
      <c r="D33" s="194">
        <f aca="true" t="shared" si="13" ref="D33:N33">SUM(D31:D32)</f>
        <v>20000</v>
      </c>
      <c r="E33" s="194">
        <f t="shared" si="13"/>
        <v>25000</v>
      </c>
      <c r="F33" s="194">
        <f t="shared" si="13"/>
        <v>25000</v>
      </c>
      <c r="G33" s="194">
        <f t="shared" si="13"/>
        <v>25000</v>
      </c>
      <c r="H33" s="194">
        <f t="shared" si="13"/>
        <v>20000</v>
      </c>
      <c r="I33" s="194">
        <f t="shared" si="13"/>
        <v>25000</v>
      </c>
      <c r="J33" s="194">
        <f t="shared" si="13"/>
        <v>24000</v>
      </c>
      <c r="K33" s="194">
        <f t="shared" si="13"/>
        <v>24000</v>
      </c>
      <c r="L33" s="194">
        <f t="shared" si="13"/>
        <v>24000</v>
      </c>
      <c r="M33" s="194">
        <f t="shared" si="13"/>
        <v>29000</v>
      </c>
      <c r="N33" s="194">
        <f t="shared" si="13"/>
        <v>44000</v>
      </c>
      <c r="O33" s="198">
        <f>SUM(O31:O32)</f>
        <v>300000</v>
      </c>
      <c r="P33" s="187">
        <f t="shared" si="1"/>
        <v>300000</v>
      </c>
      <c r="Q33" s="187">
        <f t="shared" si="2"/>
        <v>0</v>
      </c>
    </row>
    <row r="34" spans="1:17" s="187" customFormat="1" ht="14.25">
      <c r="A34" s="11" t="s">
        <v>80</v>
      </c>
      <c r="B34" s="196" t="s">
        <v>81</v>
      </c>
      <c r="C34" s="199">
        <f>$O34/12</f>
        <v>155000</v>
      </c>
      <c r="D34" s="199">
        <f>$O$34/12</f>
        <v>155000</v>
      </c>
      <c r="E34" s="199">
        <f aca="true" t="shared" si="14" ref="E34:N34">$O$34/12</f>
        <v>155000</v>
      </c>
      <c r="F34" s="199">
        <f t="shared" si="14"/>
        <v>155000</v>
      </c>
      <c r="G34" s="199">
        <f t="shared" si="14"/>
        <v>155000</v>
      </c>
      <c r="H34" s="199">
        <f t="shared" si="14"/>
        <v>155000</v>
      </c>
      <c r="I34" s="199">
        <f t="shared" si="14"/>
        <v>155000</v>
      </c>
      <c r="J34" s="199">
        <f t="shared" si="14"/>
        <v>155000</v>
      </c>
      <c r="K34" s="199">
        <f t="shared" si="14"/>
        <v>155000</v>
      </c>
      <c r="L34" s="199">
        <f t="shared" si="14"/>
        <v>155000</v>
      </c>
      <c r="M34" s="199">
        <f t="shared" si="14"/>
        <v>155000</v>
      </c>
      <c r="N34" s="199">
        <f t="shared" si="14"/>
        <v>155000</v>
      </c>
      <c r="O34" s="195">
        <f>'2. kiadások '!F33</f>
        <v>1860000</v>
      </c>
      <c r="P34" s="187">
        <f t="shared" si="1"/>
        <v>1860000</v>
      </c>
      <c r="Q34" s="187">
        <f t="shared" si="2"/>
        <v>0</v>
      </c>
    </row>
    <row r="35" spans="1:17" s="187" customFormat="1" ht="14.25">
      <c r="A35" s="11" t="s">
        <v>82</v>
      </c>
      <c r="B35" s="196" t="s">
        <v>83</v>
      </c>
      <c r="C35" s="194">
        <f>$O35/12</f>
        <v>0</v>
      </c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5">
        <v>0</v>
      </c>
      <c r="P35" s="187">
        <f t="shared" si="1"/>
        <v>0</v>
      </c>
      <c r="Q35" s="187">
        <f t="shared" si="2"/>
        <v>0</v>
      </c>
    </row>
    <row r="36" spans="1:17" s="187" customFormat="1" ht="14.25">
      <c r="A36" s="11" t="s">
        <v>348</v>
      </c>
      <c r="B36" s="196" t="s">
        <v>84</v>
      </c>
      <c r="C36" s="199">
        <f>$O$36/12</f>
        <v>16666.666666666668</v>
      </c>
      <c r="D36" s="199">
        <f aca="true" t="shared" si="15" ref="D36:N36">$O$36/12</f>
        <v>16666.666666666668</v>
      </c>
      <c r="E36" s="199">
        <f t="shared" si="15"/>
        <v>16666.666666666668</v>
      </c>
      <c r="F36" s="199">
        <f t="shared" si="15"/>
        <v>16666.666666666668</v>
      </c>
      <c r="G36" s="199">
        <f t="shared" si="15"/>
        <v>16666.666666666668</v>
      </c>
      <c r="H36" s="199">
        <f t="shared" si="15"/>
        <v>16666.666666666668</v>
      </c>
      <c r="I36" s="199">
        <f t="shared" si="15"/>
        <v>16666.666666666668</v>
      </c>
      <c r="J36" s="199">
        <f t="shared" si="15"/>
        <v>16666.666666666668</v>
      </c>
      <c r="K36" s="199">
        <f t="shared" si="15"/>
        <v>16666.666666666668</v>
      </c>
      <c r="L36" s="199">
        <f t="shared" si="15"/>
        <v>16666.666666666668</v>
      </c>
      <c r="M36" s="199">
        <f t="shared" si="15"/>
        <v>16666.666666666668</v>
      </c>
      <c r="N36" s="199">
        <f t="shared" si="15"/>
        <v>16666.666666666668</v>
      </c>
      <c r="O36" s="195">
        <f>'2. kiadások '!F35</f>
        <v>200000</v>
      </c>
      <c r="P36" s="187">
        <f t="shared" si="1"/>
        <v>199999.99999999997</v>
      </c>
      <c r="Q36" s="187">
        <f t="shared" si="2"/>
        <v>0</v>
      </c>
    </row>
    <row r="37" spans="1:17" s="187" customFormat="1" ht="14.25">
      <c r="A37" s="11" t="s">
        <v>85</v>
      </c>
      <c r="B37" s="196" t="s">
        <v>86</v>
      </c>
      <c r="C37" s="194"/>
      <c r="D37" s="194">
        <v>200000</v>
      </c>
      <c r="E37" s="194">
        <v>70000</v>
      </c>
      <c r="F37" s="194">
        <v>100000</v>
      </c>
      <c r="G37" s="194">
        <v>80000</v>
      </c>
      <c r="H37" s="194">
        <v>250000</v>
      </c>
      <c r="I37" s="194">
        <v>170000</v>
      </c>
      <c r="J37" s="194">
        <v>130000</v>
      </c>
      <c r="K37" s="194">
        <v>150000</v>
      </c>
      <c r="L37" s="194">
        <v>150000</v>
      </c>
      <c r="M37" s="194">
        <v>200000</v>
      </c>
      <c r="N37" s="194">
        <v>82000</v>
      </c>
      <c r="O37" s="195">
        <f>'2. kiadások '!F36</f>
        <v>1582000</v>
      </c>
      <c r="P37" s="187">
        <f t="shared" si="1"/>
        <v>1582000</v>
      </c>
      <c r="Q37" s="187">
        <f t="shared" si="2"/>
        <v>0</v>
      </c>
    </row>
    <row r="38" spans="1:17" s="187" customFormat="1" ht="14.25">
      <c r="A38" s="14" t="s">
        <v>349</v>
      </c>
      <c r="B38" s="196" t="s">
        <v>87</v>
      </c>
      <c r="C38" s="194">
        <f>$O38/12</f>
        <v>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>
        <v>0</v>
      </c>
      <c r="P38" s="187">
        <f t="shared" si="1"/>
        <v>0</v>
      </c>
      <c r="Q38" s="187">
        <f t="shared" si="2"/>
        <v>0</v>
      </c>
    </row>
    <row r="39" spans="1:17" s="187" customFormat="1" ht="14.25">
      <c r="A39" s="33" t="s">
        <v>88</v>
      </c>
      <c r="B39" s="196" t="s">
        <v>89</v>
      </c>
      <c r="C39" s="194">
        <v>120000</v>
      </c>
      <c r="D39" s="194">
        <v>120000</v>
      </c>
      <c r="E39" s="194">
        <v>120000</v>
      </c>
      <c r="F39" s="194">
        <v>120000</v>
      </c>
      <c r="G39" s="194">
        <v>100000</v>
      </c>
      <c r="H39" s="194">
        <v>100000</v>
      </c>
      <c r="I39" s="194">
        <v>120000</v>
      </c>
      <c r="J39" s="194">
        <v>100000</v>
      </c>
      <c r="K39" s="194">
        <v>100000</v>
      </c>
      <c r="L39" s="194">
        <v>100000</v>
      </c>
      <c r="M39" s="194">
        <v>100000</v>
      </c>
      <c r="N39" s="194">
        <v>100000</v>
      </c>
      <c r="O39" s="195">
        <f>'2. kiadások '!F38</f>
        <v>1300000</v>
      </c>
      <c r="P39" s="187">
        <f t="shared" si="1"/>
        <v>1300000</v>
      </c>
      <c r="Q39" s="187">
        <f t="shared" si="2"/>
        <v>0</v>
      </c>
    </row>
    <row r="40" spans="1:17" s="187" customFormat="1" ht="14.25">
      <c r="A40" s="11" t="s">
        <v>350</v>
      </c>
      <c r="B40" s="196" t="s">
        <v>90</v>
      </c>
      <c r="C40" s="194">
        <v>150000</v>
      </c>
      <c r="D40" s="194">
        <v>100000</v>
      </c>
      <c r="E40" s="194">
        <v>180000</v>
      </c>
      <c r="F40" s="194">
        <v>100000</v>
      </c>
      <c r="G40" s="194">
        <v>400000</v>
      </c>
      <c r="H40" s="194">
        <v>70000</v>
      </c>
      <c r="I40" s="194">
        <v>100000</v>
      </c>
      <c r="J40" s="194">
        <v>140000</v>
      </c>
      <c r="K40" s="194">
        <v>160000</v>
      </c>
      <c r="L40" s="194">
        <v>110000</v>
      </c>
      <c r="M40" s="194">
        <v>110000</v>
      </c>
      <c r="N40" s="194">
        <v>100000</v>
      </c>
      <c r="O40" s="195">
        <f>'2. kiadások '!F39</f>
        <v>1720000</v>
      </c>
      <c r="P40" s="187">
        <f t="shared" si="1"/>
        <v>1720000</v>
      </c>
      <c r="Q40" s="187">
        <f t="shared" si="2"/>
        <v>0</v>
      </c>
    </row>
    <row r="41" spans="1:17" s="187" customFormat="1" ht="14.25">
      <c r="A41" s="13" t="s">
        <v>320</v>
      </c>
      <c r="B41" s="197" t="s">
        <v>91</v>
      </c>
      <c r="C41" s="199">
        <f>SUM(C34:C40)</f>
        <v>441666.6666666666</v>
      </c>
      <c r="D41" s="199">
        <f aca="true" t="shared" si="16" ref="D41:N41">SUM(D34:D40)</f>
        <v>591666.6666666666</v>
      </c>
      <c r="E41" s="199">
        <f t="shared" si="16"/>
        <v>541666.6666666666</v>
      </c>
      <c r="F41" s="199">
        <f t="shared" si="16"/>
        <v>491666.6666666666</v>
      </c>
      <c r="G41" s="199">
        <f t="shared" si="16"/>
        <v>751666.6666666666</v>
      </c>
      <c r="H41" s="199">
        <f t="shared" si="16"/>
        <v>591666.6666666666</v>
      </c>
      <c r="I41" s="199">
        <f t="shared" si="16"/>
        <v>561666.6666666666</v>
      </c>
      <c r="J41" s="199">
        <f t="shared" si="16"/>
        <v>541666.6666666666</v>
      </c>
      <c r="K41" s="199">
        <f t="shared" si="16"/>
        <v>581666.6666666666</v>
      </c>
      <c r="L41" s="199">
        <f t="shared" si="16"/>
        <v>531666.6666666666</v>
      </c>
      <c r="M41" s="199">
        <f t="shared" si="16"/>
        <v>581666.6666666666</v>
      </c>
      <c r="N41" s="199">
        <f t="shared" si="16"/>
        <v>453666.6666666666</v>
      </c>
      <c r="O41" s="204">
        <f>SUM(O34:O40)</f>
        <v>6662000</v>
      </c>
      <c r="P41" s="187">
        <f t="shared" si="1"/>
        <v>6662000.000000001</v>
      </c>
      <c r="Q41" s="187">
        <f t="shared" si="2"/>
        <v>0</v>
      </c>
    </row>
    <row r="42" spans="1:17" s="187" customFormat="1" ht="14.25">
      <c r="A42" s="11" t="s">
        <v>92</v>
      </c>
      <c r="B42" s="196" t="s">
        <v>93</v>
      </c>
      <c r="C42" s="194"/>
      <c r="D42" s="194">
        <v>5000</v>
      </c>
      <c r="E42" s="194"/>
      <c r="F42" s="194">
        <v>5000</v>
      </c>
      <c r="G42" s="194"/>
      <c r="H42" s="194">
        <v>10000</v>
      </c>
      <c r="I42" s="194">
        <v>0</v>
      </c>
      <c r="J42" s="194">
        <v>10000</v>
      </c>
      <c r="K42" s="194">
        <v>10000</v>
      </c>
      <c r="L42" s="194">
        <v>10000</v>
      </c>
      <c r="M42" s="194">
        <v>10000</v>
      </c>
      <c r="N42" s="194">
        <v>10000</v>
      </c>
      <c r="O42" s="195">
        <f>'2. kiadások '!F41</f>
        <v>70000</v>
      </c>
      <c r="P42" s="187">
        <f t="shared" si="1"/>
        <v>70000</v>
      </c>
      <c r="Q42" s="187">
        <f t="shared" si="2"/>
        <v>0</v>
      </c>
    </row>
    <row r="43" spans="1:17" s="187" customFormat="1" ht="14.25">
      <c r="A43" s="11" t="s">
        <v>94</v>
      </c>
      <c r="B43" s="196" t="s">
        <v>95</v>
      </c>
      <c r="C43" s="194">
        <f>$O43/12</f>
        <v>0</v>
      </c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5">
        <v>0</v>
      </c>
      <c r="P43" s="187">
        <f t="shared" si="1"/>
        <v>0</v>
      </c>
      <c r="Q43" s="187">
        <f t="shared" si="2"/>
        <v>0</v>
      </c>
    </row>
    <row r="44" spans="1:17" s="187" customFormat="1" ht="14.25">
      <c r="A44" s="13" t="s">
        <v>321</v>
      </c>
      <c r="B44" s="197" t="s">
        <v>96</v>
      </c>
      <c r="C44" s="194">
        <f>SUM(C42:C43)</f>
        <v>0</v>
      </c>
      <c r="D44" s="194">
        <f aca="true" t="shared" si="17" ref="D44:N44">SUM(D42:D43)</f>
        <v>5000</v>
      </c>
      <c r="E44" s="194">
        <f t="shared" si="17"/>
        <v>0</v>
      </c>
      <c r="F44" s="194">
        <f t="shared" si="17"/>
        <v>5000</v>
      </c>
      <c r="G44" s="194">
        <f t="shared" si="17"/>
        <v>0</v>
      </c>
      <c r="H44" s="194">
        <f t="shared" si="17"/>
        <v>10000</v>
      </c>
      <c r="I44" s="194">
        <f t="shared" si="17"/>
        <v>0</v>
      </c>
      <c r="J44" s="194">
        <f t="shared" si="17"/>
        <v>10000</v>
      </c>
      <c r="K44" s="194">
        <f t="shared" si="17"/>
        <v>10000</v>
      </c>
      <c r="L44" s="194">
        <f t="shared" si="17"/>
        <v>10000</v>
      </c>
      <c r="M44" s="194">
        <f t="shared" si="17"/>
        <v>10000</v>
      </c>
      <c r="N44" s="194">
        <f t="shared" si="17"/>
        <v>10000</v>
      </c>
      <c r="O44" s="204">
        <f>SUM(O42:O43)</f>
        <v>70000</v>
      </c>
      <c r="P44" s="187">
        <f t="shared" si="1"/>
        <v>70000</v>
      </c>
      <c r="Q44" s="187">
        <f t="shared" si="2"/>
        <v>0</v>
      </c>
    </row>
    <row r="45" spans="1:17" ht="14.25">
      <c r="A45" s="3" t="s">
        <v>97</v>
      </c>
      <c r="B45" s="26" t="s">
        <v>98</v>
      </c>
      <c r="C45" s="55">
        <v>200000</v>
      </c>
      <c r="D45" s="55">
        <v>200000</v>
      </c>
      <c r="E45" s="55">
        <v>200000</v>
      </c>
      <c r="F45" s="55">
        <v>200000</v>
      </c>
      <c r="G45" s="55">
        <v>213000</v>
      </c>
      <c r="H45" s="55">
        <v>210000</v>
      </c>
      <c r="I45" s="55">
        <v>180000</v>
      </c>
      <c r="J45" s="55">
        <v>150000</v>
      </c>
      <c r="K45" s="55">
        <v>210000</v>
      </c>
      <c r="L45" s="55">
        <v>150000</v>
      </c>
      <c r="M45" s="55">
        <v>200000</v>
      </c>
      <c r="N45" s="55">
        <v>150000</v>
      </c>
      <c r="O45" s="23">
        <f>'2. kiadások '!F44</f>
        <v>2263000</v>
      </c>
      <c r="P45" s="187">
        <f t="shared" si="1"/>
        <v>2263000</v>
      </c>
      <c r="Q45" s="187">
        <f t="shared" si="2"/>
        <v>0</v>
      </c>
    </row>
    <row r="46" spans="1:17" ht="14.25">
      <c r="A46" s="3" t="s">
        <v>99</v>
      </c>
      <c r="B46" s="26" t="s">
        <v>100</v>
      </c>
      <c r="C46" s="55">
        <v>500000</v>
      </c>
      <c r="D46" s="55">
        <v>0</v>
      </c>
      <c r="E46" s="55">
        <v>200000</v>
      </c>
      <c r="F46" s="55">
        <v>0</v>
      </c>
      <c r="G46" s="55">
        <v>400000</v>
      </c>
      <c r="H46" s="55">
        <v>200000</v>
      </c>
      <c r="I46" s="55">
        <v>200000</v>
      </c>
      <c r="J46" s="55">
        <v>0</v>
      </c>
      <c r="K46" s="55">
        <v>200000</v>
      </c>
      <c r="L46" s="55">
        <v>0</v>
      </c>
      <c r="M46" s="55">
        <v>300000</v>
      </c>
      <c r="N46" s="55">
        <v>0</v>
      </c>
      <c r="O46" s="23">
        <f>'2. kiadások '!F45</f>
        <v>2000000</v>
      </c>
      <c r="P46" s="187">
        <f t="shared" si="1"/>
        <v>2000000</v>
      </c>
      <c r="Q46" s="187">
        <f t="shared" si="2"/>
        <v>0</v>
      </c>
    </row>
    <row r="47" spans="1:17" ht="14.25">
      <c r="A47" s="3" t="s">
        <v>351</v>
      </c>
      <c r="B47" s="26" t="s">
        <v>101</v>
      </c>
      <c r="C47" s="55">
        <f>$O47/12</f>
        <v>0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23">
        <v>0</v>
      </c>
      <c r="P47" s="187">
        <f t="shared" si="1"/>
        <v>0</v>
      </c>
      <c r="Q47" s="187">
        <f t="shared" si="2"/>
        <v>0</v>
      </c>
    </row>
    <row r="48" spans="1:17" ht="14.25">
      <c r="A48" s="3" t="s">
        <v>352</v>
      </c>
      <c r="B48" s="26" t="s">
        <v>102</v>
      </c>
      <c r="C48" s="55">
        <f>$O48/12</f>
        <v>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23">
        <v>0</v>
      </c>
      <c r="P48" s="187">
        <f t="shared" si="1"/>
        <v>0</v>
      </c>
      <c r="Q48" s="187">
        <f t="shared" si="2"/>
        <v>0</v>
      </c>
    </row>
    <row r="49" spans="1:17" ht="14.25">
      <c r="A49" s="3" t="s">
        <v>103</v>
      </c>
      <c r="B49" s="26" t="s">
        <v>104</v>
      </c>
      <c r="C49" s="55">
        <v>4200</v>
      </c>
      <c r="D49" s="55">
        <v>4200</v>
      </c>
      <c r="E49" s="55">
        <v>4100</v>
      </c>
      <c r="F49" s="55">
        <v>4200</v>
      </c>
      <c r="G49" s="55">
        <v>4200</v>
      </c>
      <c r="H49" s="55">
        <v>4200</v>
      </c>
      <c r="I49" s="55">
        <v>4300</v>
      </c>
      <c r="J49" s="55">
        <v>4000</v>
      </c>
      <c r="K49" s="55">
        <v>4100</v>
      </c>
      <c r="L49" s="55">
        <v>4200</v>
      </c>
      <c r="M49" s="55">
        <v>4200</v>
      </c>
      <c r="N49" s="55">
        <v>4100</v>
      </c>
      <c r="O49" s="23">
        <f>'2. kiadások '!F48</f>
        <v>50000</v>
      </c>
      <c r="P49" s="187">
        <f t="shared" si="1"/>
        <v>50000</v>
      </c>
      <c r="Q49" s="187">
        <f t="shared" si="2"/>
        <v>0</v>
      </c>
    </row>
    <row r="50" spans="1:17" ht="14.25">
      <c r="A50" s="5" t="s">
        <v>322</v>
      </c>
      <c r="B50" s="29" t="s">
        <v>105</v>
      </c>
      <c r="C50" s="55">
        <f aca="true" t="shared" si="18" ref="C50:N50">SUM(C45:C49)</f>
        <v>704200</v>
      </c>
      <c r="D50" s="55">
        <f t="shared" si="18"/>
        <v>204200</v>
      </c>
      <c r="E50" s="55">
        <f t="shared" si="18"/>
        <v>404100</v>
      </c>
      <c r="F50" s="55">
        <f t="shared" si="18"/>
        <v>204200</v>
      </c>
      <c r="G50" s="55">
        <f t="shared" si="18"/>
        <v>617200</v>
      </c>
      <c r="H50" s="55">
        <f t="shared" si="18"/>
        <v>414200</v>
      </c>
      <c r="I50" s="55">
        <f t="shared" si="18"/>
        <v>384300</v>
      </c>
      <c r="J50" s="55">
        <f t="shared" si="18"/>
        <v>154000</v>
      </c>
      <c r="K50" s="55">
        <f t="shared" si="18"/>
        <v>414100</v>
      </c>
      <c r="L50" s="55">
        <f t="shared" si="18"/>
        <v>154200</v>
      </c>
      <c r="M50" s="55">
        <f t="shared" si="18"/>
        <v>504200</v>
      </c>
      <c r="N50" s="55">
        <f t="shared" si="18"/>
        <v>154100</v>
      </c>
      <c r="O50" s="135">
        <f>SUM(O45:O49)</f>
        <v>4313000</v>
      </c>
      <c r="P50" s="187">
        <f t="shared" si="1"/>
        <v>4313000</v>
      </c>
      <c r="Q50" s="187">
        <f t="shared" si="2"/>
        <v>0</v>
      </c>
    </row>
    <row r="51" spans="1:17" ht="14.25">
      <c r="A51" s="35" t="s">
        <v>323</v>
      </c>
      <c r="B51" s="43" t="s">
        <v>106</v>
      </c>
      <c r="C51" s="205">
        <f aca="true" t="shared" si="19" ref="C51:N51">SUM(C50,C44,C41,C33,C30)</f>
        <v>1160866.6666666665</v>
      </c>
      <c r="D51" s="205">
        <f t="shared" si="19"/>
        <v>920866.6666666666</v>
      </c>
      <c r="E51" s="205">
        <f t="shared" si="19"/>
        <v>1135766.6666666665</v>
      </c>
      <c r="F51" s="205">
        <f t="shared" si="19"/>
        <v>850866.6666666666</v>
      </c>
      <c r="G51" s="205">
        <f t="shared" si="19"/>
        <v>1523866.6666666665</v>
      </c>
      <c r="H51" s="205">
        <f t="shared" si="19"/>
        <v>1135866.6666666665</v>
      </c>
      <c r="I51" s="205">
        <f t="shared" si="19"/>
        <v>1090966.6666666665</v>
      </c>
      <c r="J51" s="205">
        <f t="shared" si="19"/>
        <v>839666.6666666666</v>
      </c>
      <c r="K51" s="205">
        <f t="shared" si="19"/>
        <v>1139766.6666666665</v>
      </c>
      <c r="L51" s="205">
        <f t="shared" si="19"/>
        <v>819866.6666666666</v>
      </c>
      <c r="M51" s="205">
        <f t="shared" si="19"/>
        <v>1214866.6666666665</v>
      </c>
      <c r="N51" s="205">
        <f t="shared" si="19"/>
        <v>741766.6666666666</v>
      </c>
      <c r="O51" s="137">
        <f>SUM(O50,O44,O41,O33,O30)</f>
        <v>12575000</v>
      </c>
      <c r="P51" s="187">
        <f t="shared" si="1"/>
        <v>12574999.999999994</v>
      </c>
      <c r="Q51" s="187">
        <f t="shared" si="2"/>
        <v>0</v>
      </c>
    </row>
    <row r="52" spans="1:17" ht="14.25">
      <c r="A52" s="11" t="s">
        <v>107</v>
      </c>
      <c r="B52" s="26" t="s">
        <v>108</v>
      </c>
      <c r="C52" s="55">
        <f aca="true" t="shared" si="20" ref="C52:C58">$O52/12</f>
        <v>0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23">
        <v>0</v>
      </c>
      <c r="P52" s="187">
        <f t="shared" si="1"/>
        <v>0</v>
      </c>
      <c r="Q52" s="187">
        <f t="shared" si="2"/>
        <v>0</v>
      </c>
    </row>
    <row r="53" spans="1:17" ht="14.25">
      <c r="A53" s="11" t="s">
        <v>324</v>
      </c>
      <c r="B53" s="26" t="s">
        <v>109</v>
      </c>
      <c r="C53" s="55">
        <f t="shared" si="20"/>
        <v>0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23">
        <v>0</v>
      </c>
      <c r="P53" s="187">
        <f t="shared" si="1"/>
        <v>0</v>
      </c>
      <c r="Q53" s="187">
        <f t="shared" si="2"/>
        <v>0</v>
      </c>
    </row>
    <row r="54" spans="1:17" ht="14.25">
      <c r="A54" s="14" t="s">
        <v>353</v>
      </c>
      <c r="B54" s="26" t="s">
        <v>110</v>
      </c>
      <c r="C54" s="55">
        <f t="shared" si="20"/>
        <v>0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23">
        <v>0</v>
      </c>
      <c r="P54" s="187">
        <f t="shared" si="1"/>
        <v>0</v>
      </c>
      <c r="Q54" s="187">
        <f t="shared" si="2"/>
        <v>0</v>
      </c>
    </row>
    <row r="55" spans="1:17" ht="14.25">
      <c r="A55" s="14" t="s">
        <v>354</v>
      </c>
      <c r="B55" s="26" t="s">
        <v>111</v>
      </c>
      <c r="C55" s="55">
        <f t="shared" si="20"/>
        <v>0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23">
        <v>0</v>
      </c>
      <c r="P55" s="187">
        <f t="shared" si="1"/>
        <v>0</v>
      </c>
      <c r="Q55" s="187">
        <f t="shared" si="2"/>
        <v>0</v>
      </c>
    </row>
    <row r="56" spans="1:17" ht="14.25">
      <c r="A56" s="14" t="s">
        <v>355</v>
      </c>
      <c r="B56" s="26" t="s">
        <v>112</v>
      </c>
      <c r="C56" s="55">
        <f t="shared" si="20"/>
        <v>0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23">
        <v>0</v>
      </c>
      <c r="P56" s="187">
        <f t="shared" si="1"/>
        <v>0</v>
      </c>
      <c r="Q56" s="187">
        <f t="shared" si="2"/>
        <v>0</v>
      </c>
    </row>
    <row r="57" spans="1:17" ht="14.25">
      <c r="A57" s="11" t="s">
        <v>356</v>
      </c>
      <c r="B57" s="26" t="s">
        <v>113</v>
      </c>
      <c r="C57" s="55">
        <f t="shared" si="20"/>
        <v>0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23">
        <v>0</v>
      </c>
      <c r="P57" s="187">
        <f t="shared" si="1"/>
        <v>0</v>
      </c>
      <c r="Q57" s="187">
        <f t="shared" si="2"/>
        <v>0</v>
      </c>
    </row>
    <row r="58" spans="1:17" ht="14.25">
      <c r="A58" s="11" t="s">
        <v>357</v>
      </c>
      <c r="B58" s="26" t="s">
        <v>114</v>
      </c>
      <c r="C58" s="55">
        <f t="shared" si="20"/>
        <v>0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23"/>
      <c r="P58" s="187">
        <f t="shared" si="1"/>
        <v>0</v>
      </c>
      <c r="Q58" s="187">
        <f t="shared" si="2"/>
        <v>0</v>
      </c>
    </row>
    <row r="59" spans="1:17" ht="14.25">
      <c r="A59" s="11" t="s">
        <v>358</v>
      </c>
      <c r="B59" s="26" t="s">
        <v>115</v>
      </c>
      <c r="C59" s="55">
        <v>45000</v>
      </c>
      <c r="D59" s="55">
        <v>150000</v>
      </c>
      <c r="E59" s="55">
        <v>55000</v>
      </c>
      <c r="F59" s="55">
        <v>100000</v>
      </c>
      <c r="G59" s="55">
        <v>56000</v>
      </c>
      <c r="H59" s="55">
        <v>80000</v>
      </c>
      <c r="I59" s="55">
        <v>64000</v>
      </c>
      <c r="J59" s="55">
        <v>50000</v>
      </c>
      <c r="K59" s="55">
        <v>150000</v>
      </c>
      <c r="L59" s="55">
        <v>150000</v>
      </c>
      <c r="M59" s="55">
        <v>50000</v>
      </c>
      <c r="N59" s="55">
        <v>50000</v>
      </c>
      <c r="O59" s="23">
        <f>'2. kiadások '!F58</f>
        <v>1000000</v>
      </c>
      <c r="P59" s="187">
        <f t="shared" si="1"/>
        <v>1000000</v>
      </c>
      <c r="Q59" s="187">
        <f t="shared" si="2"/>
        <v>0</v>
      </c>
    </row>
    <row r="60" spans="1:17" ht="14.25">
      <c r="A60" s="40" t="s">
        <v>325</v>
      </c>
      <c r="B60" s="43" t="s">
        <v>116</v>
      </c>
      <c r="C60" s="137">
        <f aca="true" t="shared" si="21" ref="C60:N60">SUM(C52:C59)</f>
        <v>45000</v>
      </c>
      <c r="D60" s="137">
        <f t="shared" si="21"/>
        <v>150000</v>
      </c>
      <c r="E60" s="137">
        <f t="shared" si="21"/>
        <v>55000</v>
      </c>
      <c r="F60" s="137">
        <f t="shared" si="21"/>
        <v>100000</v>
      </c>
      <c r="G60" s="137">
        <f t="shared" si="21"/>
        <v>56000</v>
      </c>
      <c r="H60" s="137">
        <f t="shared" si="21"/>
        <v>80000</v>
      </c>
      <c r="I60" s="137">
        <f t="shared" si="21"/>
        <v>64000</v>
      </c>
      <c r="J60" s="137">
        <f t="shared" si="21"/>
        <v>50000</v>
      </c>
      <c r="K60" s="137">
        <f t="shared" si="21"/>
        <v>150000</v>
      </c>
      <c r="L60" s="137">
        <f t="shared" si="21"/>
        <v>150000</v>
      </c>
      <c r="M60" s="137">
        <f t="shared" si="21"/>
        <v>50000</v>
      </c>
      <c r="N60" s="137">
        <f t="shared" si="21"/>
        <v>50000</v>
      </c>
      <c r="O60" s="137">
        <f>SUM(O52:O59)</f>
        <v>1000000</v>
      </c>
      <c r="P60" s="187">
        <f t="shared" si="1"/>
        <v>1000000</v>
      </c>
      <c r="Q60" s="187">
        <f t="shared" si="2"/>
        <v>0</v>
      </c>
    </row>
    <row r="61" spans="1:17" ht="14.25">
      <c r="A61" s="10" t="s">
        <v>359</v>
      </c>
      <c r="B61" s="26" t="s">
        <v>117</v>
      </c>
      <c r="C61" s="55">
        <f>$O61/12</f>
        <v>0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23">
        <v>0</v>
      </c>
      <c r="P61" s="187">
        <f t="shared" si="1"/>
        <v>0</v>
      </c>
      <c r="Q61" s="187">
        <f t="shared" si="2"/>
        <v>0</v>
      </c>
    </row>
    <row r="62" spans="1:17" ht="14.25">
      <c r="A62" s="10" t="s">
        <v>118</v>
      </c>
      <c r="B62" s="26" t="s">
        <v>119</v>
      </c>
      <c r="C62" s="55">
        <f>$O62/12</f>
        <v>0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23">
        <v>0</v>
      </c>
      <c r="P62" s="187">
        <f t="shared" si="1"/>
        <v>0</v>
      </c>
      <c r="Q62" s="187">
        <f t="shared" si="2"/>
        <v>0</v>
      </c>
    </row>
    <row r="63" spans="1:17" ht="14.25">
      <c r="A63" s="10" t="s">
        <v>120</v>
      </c>
      <c r="B63" s="26" t="s">
        <v>121</v>
      </c>
      <c r="C63" s="55">
        <f>$O63/12</f>
        <v>0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23">
        <v>0</v>
      </c>
      <c r="P63" s="187">
        <f t="shared" si="1"/>
        <v>0</v>
      </c>
      <c r="Q63" s="187">
        <f t="shared" si="2"/>
        <v>0</v>
      </c>
    </row>
    <row r="64" spans="1:17" ht="14.25">
      <c r="A64" s="10" t="s">
        <v>326</v>
      </c>
      <c r="B64" s="26" t="s">
        <v>122</v>
      </c>
      <c r="C64" s="55">
        <f>$O64/12</f>
        <v>0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23">
        <v>0</v>
      </c>
      <c r="P64" s="187">
        <f t="shared" si="1"/>
        <v>0</v>
      </c>
      <c r="Q64" s="187">
        <f t="shared" si="2"/>
        <v>0</v>
      </c>
    </row>
    <row r="65" spans="1:17" ht="14.25">
      <c r="A65" s="10" t="s">
        <v>360</v>
      </c>
      <c r="B65" s="26" t="s">
        <v>123</v>
      </c>
      <c r="C65" s="55">
        <f>$O65/12</f>
        <v>0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23">
        <v>0</v>
      </c>
      <c r="P65" s="187">
        <f t="shared" si="1"/>
        <v>0</v>
      </c>
      <c r="Q65" s="187">
        <f t="shared" si="2"/>
        <v>0</v>
      </c>
    </row>
    <row r="66" spans="1:17" ht="14.25">
      <c r="A66" s="10" t="s">
        <v>328</v>
      </c>
      <c r="B66" s="26" t="s">
        <v>124</v>
      </c>
      <c r="C66" s="55"/>
      <c r="D66" s="55"/>
      <c r="E66" s="55">
        <v>249000</v>
      </c>
      <c r="F66" s="55">
        <v>650000</v>
      </c>
      <c r="G66" s="55"/>
      <c r="H66" s="55"/>
      <c r="I66" s="55"/>
      <c r="J66" s="55">
        <v>800000</v>
      </c>
      <c r="K66" s="55"/>
      <c r="L66" s="55">
        <v>600000</v>
      </c>
      <c r="M66" s="55"/>
      <c r="N66" s="55">
        <v>600000</v>
      </c>
      <c r="O66" s="23">
        <f>'2. kiadások '!F65</f>
        <v>2899000</v>
      </c>
      <c r="P66" s="187">
        <f t="shared" si="1"/>
        <v>2899000</v>
      </c>
      <c r="Q66" s="187">
        <f t="shared" si="2"/>
        <v>0</v>
      </c>
    </row>
    <row r="67" spans="1:17" ht="14.25">
      <c r="A67" s="10" t="s">
        <v>361</v>
      </c>
      <c r="B67" s="26" t="s">
        <v>125</v>
      </c>
      <c r="C67" s="55">
        <f>$O67/12</f>
        <v>0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23">
        <v>0</v>
      </c>
      <c r="P67" s="187">
        <f t="shared" si="1"/>
        <v>0</v>
      </c>
      <c r="Q67" s="187">
        <f t="shared" si="2"/>
        <v>0</v>
      </c>
    </row>
    <row r="68" spans="1:17" ht="14.25">
      <c r="A68" s="10" t="s">
        <v>362</v>
      </c>
      <c r="B68" s="26" t="s">
        <v>126</v>
      </c>
      <c r="C68" s="55">
        <f>$O68/12</f>
        <v>0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23">
        <v>0</v>
      </c>
      <c r="P68" s="187">
        <f t="shared" si="1"/>
        <v>0</v>
      </c>
      <c r="Q68" s="187">
        <f t="shared" si="2"/>
        <v>0</v>
      </c>
    </row>
    <row r="69" spans="1:17" ht="14.25">
      <c r="A69" s="10" t="s">
        <v>127</v>
      </c>
      <c r="B69" s="26" t="s">
        <v>128</v>
      </c>
      <c r="C69" s="55">
        <f>$O69/12</f>
        <v>0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23">
        <v>0</v>
      </c>
      <c r="P69" s="187">
        <f t="shared" si="1"/>
        <v>0</v>
      </c>
      <c r="Q69" s="187">
        <f t="shared" si="2"/>
        <v>0</v>
      </c>
    </row>
    <row r="70" spans="1:17" ht="14.25">
      <c r="A70" s="16" t="s">
        <v>129</v>
      </c>
      <c r="B70" s="26" t="s">
        <v>130</v>
      </c>
      <c r="C70" s="55">
        <f>$O70/12</f>
        <v>0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23">
        <v>0</v>
      </c>
      <c r="P70" s="187">
        <f t="shared" si="1"/>
        <v>0</v>
      </c>
      <c r="Q70" s="187">
        <f t="shared" si="2"/>
        <v>0</v>
      </c>
    </row>
    <row r="71" spans="1:17" ht="14.25">
      <c r="A71" s="10" t="s">
        <v>363</v>
      </c>
      <c r="B71" s="26" t="s">
        <v>131</v>
      </c>
      <c r="C71" s="55">
        <v>60000</v>
      </c>
      <c r="D71" s="55">
        <v>50000</v>
      </c>
      <c r="E71" s="55">
        <v>50000</v>
      </c>
      <c r="F71" s="55">
        <v>50000</v>
      </c>
      <c r="G71" s="55">
        <v>50000</v>
      </c>
      <c r="H71" s="55">
        <v>50000</v>
      </c>
      <c r="I71" s="55">
        <v>90000</v>
      </c>
      <c r="J71" s="55">
        <v>70000</v>
      </c>
      <c r="K71" s="55">
        <v>80000</v>
      </c>
      <c r="L71" s="55">
        <v>70000</v>
      </c>
      <c r="M71" s="55">
        <v>46000</v>
      </c>
      <c r="N71" s="55">
        <v>48000</v>
      </c>
      <c r="O71" s="23">
        <f>'2. kiadások '!F70</f>
        <v>714000</v>
      </c>
      <c r="P71" s="187">
        <f t="shared" si="1"/>
        <v>714000</v>
      </c>
      <c r="Q71" s="187">
        <f t="shared" si="2"/>
        <v>0</v>
      </c>
    </row>
    <row r="72" spans="1:17" ht="14.25">
      <c r="A72" s="16" t="s">
        <v>462</v>
      </c>
      <c r="B72" s="26" t="s">
        <v>132</v>
      </c>
      <c r="C72" s="55"/>
      <c r="D72" s="55"/>
      <c r="E72" s="55"/>
      <c r="F72" s="55"/>
      <c r="G72" s="55"/>
      <c r="H72" s="55"/>
      <c r="I72" s="55">
        <v>7743683</v>
      </c>
      <c r="J72" s="55"/>
      <c r="K72" s="55"/>
      <c r="L72" s="55"/>
      <c r="M72" s="55"/>
      <c r="N72" s="55"/>
      <c r="O72" s="23">
        <f>'2. kiadások '!F71</f>
        <v>7743683</v>
      </c>
      <c r="P72" s="187">
        <f aca="true" t="shared" si="22" ref="P72:P135">SUM(C72:N72)</f>
        <v>7743683</v>
      </c>
      <c r="Q72" s="187">
        <f aca="true" t="shared" si="23" ref="Q72:Q135">P72-O72</f>
        <v>0</v>
      </c>
    </row>
    <row r="73" spans="1:17" ht="14.25">
      <c r="A73" s="16" t="s">
        <v>463</v>
      </c>
      <c r="B73" s="26" t="s">
        <v>132</v>
      </c>
      <c r="C73" s="55">
        <f>$O73/12</f>
        <v>0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23">
        <v>0</v>
      </c>
      <c r="P73" s="187">
        <f t="shared" si="22"/>
        <v>0</v>
      </c>
      <c r="Q73" s="187">
        <f t="shared" si="23"/>
        <v>0</v>
      </c>
    </row>
    <row r="74" spans="1:17" ht="14.25">
      <c r="A74" s="40" t="s">
        <v>331</v>
      </c>
      <c r="B74" s="43" t="s">
        <v>133</v>
      </c>
      <c r="C74" s="137">
        <f aca="true" t="shared" si="24" ref="C74:N74">SUM(C61:C73)</f>
        <v>60000</v>
      </c>
      <c r="D74" s="137">
        <f t="shared" si="24"/>
        <v>50000</v>
      </c>
      <c r="E74" s="137">
        <f t="shared" si="24"/>
        <v>299000</v>
      </c>
      <c r="F74" s="137">
        <f t="shared" si="24"/>
        <v>700000</v>
      </c>
      <c r="G74" s="137">
        <f t="shared" si="24"/>
        <v>50000</v>
      </c>
      <c r="H74" s="137">
        <f t="shared" si="24"/>
        <v>50000</v>
      </c>
      <c r="I74" s="137">
        <f t="shared" si="24"/>
        <v>7833683</v>
      </c>
      <c r="J74" s="137">
        <f t="shared" si="24"/>
        <v>870000</v>
      </c>
      <c r="K74" s="137">
        <f t="shared" si="24"/>
        <v>80000</v>
      </c>
      <c r="L74" s="137">
        <f t="shared" si="24"/>
        <v>670000</v>
      </c>
      <c r="M74" s="137">
        <f t="shared" si="24"/>
        <v>46000</v>
      </c>
      <c r="N74" s="137">
        <f t="shared" si="24"/>
        <v>648000</v>
      </c>
      <c r="O74" s="137">
        <f>SUM(O61:O73)</f>
        <v>11356683</v>
      </c>
      <c r="P74" s="187">
        <f t="shared" si="22"/>
        <v>11356683</v>
      </c>
      <c r="Q74" s="187">
        <f t="shared" si="23"/>
        <v>0</v>
      </c>
    </row>
    <row r="75" spans="1:17" ht="15">
      <c r="A75" s="44" t="s">
        <v>625</v>
      </c>
      <c r="B75" s="43"/>
      <c r="C75" s="183">
        <f aca="true" t="shared" si="25" ref="C75:N75">SUM(C74,C60,C51,C26,C25)</f>
        <v>2045866.6666666665</v>
      </c>
      <c r="D75" s="183">
        <f t="shared" si="25"/>
        <v>1900866.6666666665</v>
      </c>
      <c r="E75" s="183">
        <f t="shared" si="25"/>
        <v>2269766.6666666665</v>
      </c>
      <c r="F75" s="183">
        <f t="shared" si="25"/>
        <v>2430866.6666666665</v>
      </c>
      <c r="G75" s="183">
        <f t="shared" si="25"/>
        <v>2409866.6666666665</v>
      </c>
      <c r="H75" s="183">
        <f t="shared" si="25"/>
        <v>2045866.6666666665</v>
      </c>
      <c r="I75" s="183">
        <f t="shared" si="25"/>
        <v>9768649.666666666</v>
      </c>
      <c r="J75" s="183">
        <f t="shared" si="25"/>
        <v>2539666.6666666665</v>
      </c>
      <c r="K75" s="183">
        <f t="shared" si="25"/>
        <v>2149766.6666666665</v>
      </c>
      <c r="L75" s="183">
        <f t="shared" si="25"/>
        <v>2419866.6666666665</v>
      </c>
      <c r="M75" s="183">
        <f t="shared" si="25"/>
        <v>2090866.6666666665</v>
      </c>
      <c r="N75" s="183">
        <f t="shared" si="25"/>
        <v>2219766.6666666665</v>
      </c>
      <c r="O75" s="183">
        <f>SUM(O74,O60,O51,O26,O25)</f>
        <v>34291683</v>
      </c>
      <c r="P75" s="187">
        <f t="shared" si="22"/>
        <v>34291683</v>
      </c>
      <c r="Q75" s="187">
        <f t="shared" si="23"/>
        <v>0</v>
      </c>
    </row>
    <row r="76" spans="1:17" ht="14.25">
      <c r="A76" s="30" t="s">
        <v>134</v>
      </c>
      <c r="B76" s="26" t="s">
        <v>135</v>
      </c>
      <c r="C76" s="55">
        <f>$O76/12</f>
        <v>0</v>
      </c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23">
        <v>0</v>
      </c>
      <c r="P76" s="187">
        <f t="shared" si="22"/>
        <v>0</v>
      </c>
      <c r="Q76" s="187">
        <f t="shared" si="23"/>
        <v>0</v>
      </c>
    </row>
    <row r="77" spans="1:17" ht="14.25">
      <c r="A77" s="30" t="s">
        <v>364</v>
      </c>
      <c r="B77" s="26" t="s">
        <v>136</v>
      </c>
      <c r="C77" s="55">
        <f>$O77/12</f>
        <v>0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23">
        <v>0</v>
      </c>
      <c r="P77" s="187">
        <f t="shared" si="22"/>
        <v>0</v>
      </c>
      <c r="Q77" s="187">
        <f t="shared" si="23"/>
        <v>0</v>
      </c>
    </row>
    <row r="78" spans="1:17" ht="14.25">
      <c r="A78" s="30" t="s">
        <v>137</v>
      </c>
      <c r="B78" s="26" t="s">
        <v>138</v>
      </c>
      <c r="C78" s="55">
        <f>$O78/12</f>
        <v>0</v>
      </c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23">
        <v>0</v>
      </c>
      <c r="P78" s="187">
        <f t="shared" si="22"/>
        <v>0</v>
      </c>
      <c r="Q78" s="187">
        <f t="shared" si="23"/>
        <v>0</v>
      </c>
    </row>
    <row r="79" spans="1:17" ht="14.25">
      <c r="A79" s="30" t="s">
        <v>139</v>
      </c>
      <c r="B79" s="26" t="s">
        <v>140</v>
      </c>
      <c r="C79" s="55">
        <v>90000</v>
      </c>
      <c r="D79" s="55">
        <v>200000</v>
      </c>
      <c r="E79" s="55">
        <v>0</v>
      </c>
      <c r="F79" s="55">
        <v>500000</v>
      </c>
      <c r="G79" s="55"/>
      <c r="H79" s="55">
        <v>6100000</v>
      </c>
      <c r="I79" s="55"/>
      <c r="J79" s="55">
        <v>3000000</v>
      </c>
      <c r="K79" s="55">
        <v>520000</v>
      </c>
      <c r="L79" s="55">
        <v>290000</v>
      </c>
      <c r="M79" s="55"/>
      <c r="N79" s="55"/>
      <c r="O79" s="23">
        <f>'2. kiadások '!F78</f>
        <v>10700000</v>
      </c>
      <c r="P79" s="187">
        <f t="shared" si="22"/>
        <v>10700000</v>
      </c>
      <c r="Q79" s="187">
        <f t="shared" si="23"/>
        <v>0</v>
      </c>
    </row>
    <row r="80" spans="1:17" ht="14.25">
      <c r="A80" s="4" t="s">
        <v>141</v>
      </c>
      <c r="B80" s="26" t="s">
        <v>142</v>
      </c>
      <c r="C80" s="55">
        <f>$O80/12</f>
        <v>0</v>
      </c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23">
        <v>0</v>
      </c>
      <c r="P80" s="187">
        <f t="shared" si="22"/>
        <v>0</v>
      </c>
      <c r="Q80" s="187">
        <f t="shared" si="23"/>
        <v>0</v>
      </c>
    </row>
    <row r="81" spans="1:17" ht="14.25">
      <c r="A81" s="4" t="s">
        <v>143</v>
      </c>
      <c r="B81" s="26" t="s">
        <v>144</v>
      </c>
      <c r="C81" s="55">
        <f>$O81/12</f>
        <v>0</v>
      </c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23">
        <v>0</v>
      </c>
      <c r="P81" s="187">
        <f t="shared" si="22"/>
        <v>0</v>
      </c>
      <c r="Q81" s="187">
        <f t="shared" si="23"/>
        <v>0</v>
      </c>
    </row>
    <row r="82" spans="1:17" ht="14.25">
      <c r="A82" s="4" t="s">
        <v>145</v>
      </c>
      <c r="B82" s="26" t="s">
        <v>146</v>
      </c>
      <c r="C82" s="55">
        <f>C79*0.27</f>
        <v>24300</v>
      </c>
      <c r="D82" s="55">
        <f aca="true" t="shared" si="26" ref="D82:N82">D79*0.27</f>
        <v>54000</v>
      </c>
      <c r="E82" s="55">
        <f t="shared" si="26"/>
        <v>0</v>
      </c>
      <c r="F82" s="55">
        <f t="shared" si="26"/>
        <v>135000</v>
      </c>
      <c r="G82" s="55">
        <f t="shared" si="26"/>
        <v>0</v>
      </c>
      <c r="H82" s="55">
        <f t="shared" si="26"/>
        <v>1647000</v>
      </c>
      <c r="I82" s="55">
        <f t="shared" si="26"/>
        <v>0</v>
      </c>
      <c r="J82" s="55">
        <f t="shared" si="26"/>
        <v>810000</v>
      </c>
      <c r="K82" s="55">
        <f t="shared" si="26"/>
        <v>140400</v>
      </c>
      <c r="L82" s="55">
        <f t="shared" si="26"/>
        <v>78300</v>
      </c>
      <c r="M82" s="55">
        <f t="shared" si="26"/>
        <v>0</v>
      </c>
      <c r="N82" s="55">
        <f t="shared" si="26"/>
        <v>0</v>
      </c>
      <c r="O82" s="23">
        <f>'2. kiadások '!F81</f>
        <v>2889000</v>
      </c>
      <c r="P82" s="187">
        <f t="shared" si="22"/>
        <v>2889000</v>
      </c>
      <c r="Q82" s="187">
        <f t="shared" si="23"/>
        <v>0</v>
      </c>
    </row>
    <row r="83" spans="1:17" ht="14.25">
      <c r="A83" s="41" t="s">
        <v>333</v>
      </c>
      <c r="B83" s="137" t="s">
        <v>147</v>
      </c>
      <c r="C83" s="137">
        <f aca="true" t="shared" si="27" ref="C83:O83">SUM(C76:C82)</f>
        <v>114300</v>
      </c>
      <c r="D83" s="137">
        <f t="shared" si="27"/>
        <v>254000</v>
      </c>
      <c r="E83" s="137">
        <f t="shared" si="27"/>
        <v>0</v>
      </c>
      <c r="F83" s="137">
        <f t="shared" si="27"/>
        <v>635000</v>
      </c>
      <c r="G83" s="137">
        <f t="shared" si="27"/>
        <v>0</v>
      </c>
      <c r="H83" s="137">
        <f t="shared" si="27"/>
        <v>7747000</v>
      </c>
      <c r="I83" s="137">
        <f t="shared" si="27"/>
        <v>0</v>
      </c>
      <c r="J83" s="137">
        <f t="shared" si="27"/>
        <v>3810000</v>
      </c>
      <c r="K83" s="137">
        <f t="shared" si="27"/>
        <v>660400</v>
      </c>
      <c r="L83" s="137">
        <f t="shared" si="27"/>
        <v>368300</v>
      </c>
      <c r="M83" s="137">
        <f t="shared" si="27"/>
        <v>0</v>
      </c>
      <c r="N83" s="137">
        <f t="shared" si="27"/>
        <v>0</v>
      </c>
      <c r="O83" s="137">
        <f t="shared" si="27"/>
        <v>13589000</v>
      </c>
      <c r="P83" s="187">
        <f t="shared" si="22"/>
        <v>13589000</v>
      </c>
      <c r="Q83" s="187">
        <f t="shared" si="23"/>
        <v>0</v>
      </c>
    </row>
    <row r="84" spans="1:17" ht="14.25">
      <c r="A84" s="11" t="s">
        <v>148</v>
      </c>
      <c r="B84" s="26" t="s">
        <v>149</v>
      </c>
      <c r="C84" s="55"/>
      <c r="D84" s="55"/>
      <c r="E84" s="55"/>
      <c r="F84" s="55"/>
      <c r="G84" s="55"/>
      <c r="H84" s="55"/>
      <c r="I84" s="55">
        <v>10000000</v>
      </c>
      <c r="J84" s="55"/>
      <c r="K84" s="55">
        <v>850000</v>
      </c>
      <c r="L84" s="55"/>
      <c r="M84" s="55">
        <v>0</v>
      </c>
      <c r="N84" s="55">
        <v>0</v>
      </c>
      <c r="O84" s="23">
        <f>'2. kiadások '!F83</f>
        <v>10850000</v>
      </c>
      <c r="P84" s="187">
        <f t="shared" si="22"/>
        <v>10850000</v>
      </c>
      <c r="Q84" s="187">
        <f t="shared" si="23"/>
        <v>0</v>
      </c>
    </row>
    <row r="85" spans="1:17" ht="14.25">
      <c r="A85" s="11" t="s">
        <v>150</v>
      </c>
      <c r="B85" s="26" t="s">
        <v>151</v>
      </c>
      <c r="C85" s="55">
        <f>$O85/12</f>
        <v>0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23">
        <v>0</v>
      </c>
      <c r="P85" s="187">
        <f t="shared" si="22"/>
        <v>0</v>
      </c>
      <c r="Q85" s="187">
        <f t="shared" si="23"/>
        <v>0</v>
      </c>
    </row>
    <row r="86" spans="1:17" ht="14.25">
      <c r="A86" s="11" t="s">
        <v>152</v>
      </c>
      <c r="B86" s="26" t="s">
        <v>153</v>
      </c>
      <c r="C86" s="55">
        <f>$O86/12</f>
        <v>0</v>
      </c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23">
        <v>0</v>
      </c>
      <c r="P86" s="187">
        <f t="shared" si="22"/>
        <v>0</v>
      </c>
      <c r="Q86" s="187">
        <f t="shared" si="23"/>
        <v>0</v>
      </c>
    </row>
    <row r="87" spans="1:17" ht="14.25">
      <c r="A87" s="11" t="s">
        <v>154</v>
      </c>
      <c r="B87" s="26" t="s">
        <v>155</v>
      </c>
      <c r="C87" s="55"/>
      <c r="D87" s="55"/>
      <c r="E87" s="55"/>
      <c r="F87" s="55"/>
      <c r="G87" s="55"/>
      <c r="H87" s="55"/>
      <c r="I87" s="55">
        <f>I84*0.27</f>
        <v>2700000</v>
      </c>
      <c r="J87" s="55">
        <f>J84*0.27</f>
        <v>0</v>
      </c>
      <c r="K87" s="55">
        <v>230000</v>
      </c>
      <c r="L87" s="55"/>
      <c r="M87" s="55"/>
      <c r="N87" s="55"/>
      <c r="O87" s="23">
        <f>'2. kiadások '!F86</f>
        <v>2930000</v>
      </c>
      <c r="P87" s="187">
        <f t="shared" si="22"/>
        <v>2930000</v>
      </c>
      <c r="Q87" s="187">
        <f t="shared" si="23"/>
        <v>0</v>
      </c>
    </row>
    <row r="88" spans="1:17" ht="14.25">
      <c r="A88" s="40" t="s">
        <v>334</v>
      </c>
      <c r="B88" s="43" t="s">
        <v>156</v>
      </c>
      <c r="C88" s="137">
        <f aca="true" t="shared" si="28" ref="C88:N88">SUM(C84:C87)</f>
        <v>0</v>
      </c>
      <c r="D88" s="137">
        <f t="shared" si="28"/>
        <v>0</v>
      </c>
      <c r="E88" s="137">
        <f t="shared" si="28"/>
        <v>0</v>
      </c>
      <c r="F88" s="137">
        <f t="shared" si="28"/>
        <v>0</v>
      </c>
      <c r="G88" s="137">
        <f t="shared" si="28"/>
        <v>0</v>
      </c>
      <c r="H88" s="137">
        <f t="shared" si="28"/>
        <v>0</v>
      </c>
      <c r="I88" s="137">
        <f t="shared" si="28"/>
        <v>12700000</v>
      </c>
      <c r="J88" s="137">
        <f t="shared" si="28"/>
        <v>0</v>
      </c>
      <c r="K88" s="137">
        <f t="shared" si="28"/>
        <v>1080000</v>
      </c>
      <c r="L88" s="137">
        <f t="shared" si="28"/>
        <v>0</v>
      </c>
      <c r="M88" s="137">
        <f t="shared" si="28"/>
        <v>0</v>
      </c>
      <c r="N88" s="137">
        <f t="shared" si="28"/>
        <v>0</v>
      </c>
      <c r="O88" s="137">
        <f>SUM(O84:O87)</f>
        <v>13780000</v>
      </c>
      <c r="P88" s="187">
        <f t="shared" si="22"/>
        <v>13780000</v>
      </c>
      <c r="Q88" s="187">
        <f t="shared" si="23"/>
        <v>0</v>
      </c>
    </row>
    <row r="89" spans="1:17" ht="26.25">
      <c r="A89" s="11" t="s">
        <v>157</v>
      </c>
      <c r="B89" s="26" t="s">
        <v>158</v>
      </c>
      <c r="C89" s="55">
        <f>$O89/12</f>
        <v>0</v>
      </c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23">
        <v>0</v>
      </c>
      <c r="P89" s="187">
        <f t="shared" si="22"/>
        <v>0</v>
      </c>
      <c r="Q89" s="187">
        <f t="shared" si="23"/>
        <v>0</v>
      </c>
    </row>
    <row r="90" spans="1:17" ht="14.25">
      <c r="A90" s="11" t="s">
        <v>365</v>
      </c>
      <c r="B90" s="26" t="s">
        <v>159</v>
      </c>
      <c r="C90" s="55">
        <f aca="true" t="shared" si="29" ref="C90:C97">$O90/12</f>
        <v>0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23">
        <v>0</v>
      </c>
      <c r="P90" s="187">
        <f t="shared" si="22"/>
        <v>0</v>
      </c>
      <c r="Q90" s="187">
        <f t="shared" si="23"/>
        <v>0</v>
      </c>
    </row>
    <row r="91" spans="1:17" ht="26.25">
      <c r="A91" s="11" t="s">
        <v>366</v>
      </c>
      <c r="B91" s="26" t="s">
        <v>160</v>
      </c>
      <c r="C91" s="55">
        <f t="shared" si="29"/>
        <v>0</v>
      </c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23">
        <v>0</v>
      </c>
      <c r="P91" s="187">
        <f t="shared" si="22"/>
        <v>0</v>
      </c>
      <c r="Q91" s="187">
        <f t="shared" si="23"/>
        <v>0</v>
      </c>
    </row>
    <row r="92" spans="1:17" ht="14.25">
      <c r="A92" s="11" t="s">
        <v>367</v>
      </c>
      <c r="B92" s="26" t="s">
        <v>161</v>
      </c>
      <c r="C92" s="55">
        <f t="shared" si="29"/>
        <v>0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23">
        <v>0</v>
      </c>
      <c r="P92" s="187">
        <f t="shared" si="22"/>
        <v>0</v>
      </c>
      <c r="Q92" s="187">
        <f t="shared" si="23"/>
        <v>0</v>
      </c>
    </row>
    <row r="93" spans="1:17" ht="26.25">
      <c r="A93" s="11" t="s">
        <v>368</v>
      </c>
      <c r="B93" s="26" t="s">
        <v>162</v>
      </c>
      <c r="C93" s="55">
        <f t="shared" si="29"/>
        <v>0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23">
        <v>0</v>
      </c>
      <c r="P93" s="187">
        <f t="shared" si="22"/>
        <v>0</v>
      </c>
      <c r="Q93" s="187">
        <f t="shared" si="23"/>
        <v>0</v>
      </c>
    </row>
    <row r="94" spans="1:17" ht="14.25">
      <c r="A94" s="11" t="s">
        <v>369</v>
      </c>
      <c r="B94" s="26" t="s">
        <v>163</v>
      </c>
      <c r="C94" s="55">
        <f t="shared" si="29"/>
        <v>0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23">
        <v>0</v>
      </c>
      <c r="P94" s="187">
        <f t="shared" si="22"/>
        <v>0</v>
      </c>
      <c r="Q94" s="187">
        <f t="shared" si="23"/>
        <v>0</v>
      </c>
    </row>
    <row r="95" spans="1:17" ht="14.25">
      <c r="A95" s="11" t="s">
        <v>164</v>
      </c>
      <c r="B95" s="26" t="s">
        <v>165</v>
      </c>
      <c r="C95" s="55">
        <f t="shared" si="29"/>
        <v>0</v>
      </c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23">
        <v>0</v>
      </c>
      <c r="P95" s="187">
        <f t="shared" si="22"/>
        <v>0</v>
      </c>
      <c r="Q95" s="187">
        <f t="shared" si="23"/>
        <v>0</v>
      </c>
    </row>
    <row r="96" spans="1:17" ht="14.25">
      <c r="A96" s="11" t="s">
        <v>370</v>
      </c>
      <c r="B96" s="26" t="s">
        <v>166</v>
      </c>
      <c r="C96" s="55">
        <f t="shared" si="29"/>
        <v>0</v>
      </c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23">
        <v>0</v>
      </c>
      <c r="P96" s="187">
        <f t="shared" si="22"/>
        <v>0</v>
      </c>
      <c r="Q96" s="187">
        <f t="shared" si="23"/>
        <v>0</v>
      </c>
    </row>
    <row r="97" spans="1:17" ht="14.25">
      <c r="A97" s="40" t="s">
        <v>335</v>
      </c>
      <c r="B97" s="43" t="s">
        <v>167</v>
      </c>
      <c r="C97" s="55">
        <f t="shared" si="29"/>
        <v>0</v>
      </c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137">
        <f>SUM(O89:O96)</f>
        <v>0</v>
      </c>
      <c r="P97" s="187">
        <f t="shared" si="22"/>
        <v>0</v>
      </c>
      <c r="Q97" s="187">
        <f t="shared" si="23"/>
        <v>0</v>
      </c>
    </row>
    <row r="98" spans="1:17" ht="15">
      <c r="A98" s="44" t="s">
        <v>626</v>
      </c>
      <c r="B98" s="43"/>
      <c r="C98" s="136">
        <f aca="true" t="shared" si="30" ref="C98:N98">SUM(C83,C88)</f>
        <v>114300</v>
      </c>
      <c r="D98" s="136">
        <f t="shared" si="30"/>
        <v>254000</v>
      </c>
      <c r="E98" s="136">
        <f t="shared" si="30"/>
        <v>0</v>
      </c>
      <c r="F98" s="136">
        <f t="shared" si="30"/>
        <v>635000</v>
      </c>
      <c r="G98" s="136">
        <f t="shared" si="30"/>
        <v>0</v>
      </c>
      <c r="H98" s="136">
        <f t="shared" si="30"/>
        <v>7747000</v>
      </c>
      <c r="I98" s="136">
        <f t="shared" si="30"/>
        <v>12700000</v>
      </c>
      <c r="J98" s="136">
        <f t="shared" si="30"/>
        <v>3810000</v>
      </c>
      <c r="K98" s="136">
        <f t="shared" si="30"/>
        <v>1740400</v>
      </c>
      <c r="L98" s="136">
        <f t="shared" si="30"/>
        <v>368300</v>
      </c>
      <c r="M98" s="136">
        <f t="shared" si="30"/>
        <v>0</v>
      </c>
      <c r="N98" s="136">
        <f t="shared" si="30"/>
        <v>0</v>
      </c>
      <c r="O98" s="136">
        <f>SUM(O83,O88)</f>
        <v>27369000</v>
      </c>
      <c r="P98" s="187">
        <f t="shared" si="22"/>
        <v>27369000</v>
      </c>
      <c r="Q98" s="187">
        <f t="shared" si="23"/>
        <v>0</v>
      </c>
    </row>
    <row r="99" spans="1:17" ht="15">
      <c r="A99" s="31" t="s">
        <v>378</v>
      </c>
      <c r="B99" s="32" t="s">
        <v>168</v>
      </c>
      <c r="C99" s="32">
        <f aca="true" t="shared" si="31" ref="C99:N99">SUM(C98,C75)</f>
        <v>2160166.6666666665</v>
      </c>
      <c r="D99" s="32">
        <f t="shared" si="31"/>
        <v>2154866.6666666665</v>
      </c>
      <c r="E99" s="32">
        <f t="shared" si="31"/>
        <v>2269766.6666666665</v>
      </c>
      <c r="F99" s="32">
        <f t="shared" si="31"/>
        <v>3065866.6666666665</v>
      </c>
      <c r="G99" s="32">
        <f t="shared" si="31"/>
        <v>2409866.6666666665</v>
      </c>
      <c r="H99" s="32">
        <f t="shared" si="31"/>
        <v>9792866.666666666</v>
      </c>
      <c r="I99" s="32">
        <f t="shared" si="31"/>
        <v>22468649.666666664</v>
      </c>
      <c r="J99" s="32">
        <f t="shared" si="31"/>
        <v>6349666.666666666</v>
      </c>
      <c r="K99" s="32">
        <f t="shared" si="31"/>
        <v>3890166.6666666665</v>
      </c>
      <c r="L99" s="32">
        <f t="shared" si="31"/>
        <v>2788166.6666666665</v>
      </c>
      <c r="M99" s="32">
        <f t="shared" si="31"/>
        <v>2090866.6666666665</v>
      </c>
      <c r="N99" s="32">
        <f t="shared" si="31"/>
        <v>2219766.6666666665</v>
      </c>
      <c r="O99" s="32">
        <f>SUM(O98,O75)</f>
        <v>61660683</v>
      </c>
      <c r="P99" s="187">
        <f t="shared" si="22"/>
        <v>61660682.999999985</v>
      </c>
      <c r="Q99" s="187">
        <f t="shared" si="23"/>
        <v>0</v>
      </c>
    </row>
    <row r="100" spans="1:17" ht="14.25">
      <c r="A100" s="11" t="s">
        <v>371</v>
      </c>
      <c r="B100" s="3" t="s">
        <v>169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23">
        <v>0</v>
      </c>
      <c r="P100" s="187">
        <f t="shared" si="22"/>
        <v>0</v>
      </c>
      <c r="Q100" s="187">
        <f t="shared" si="23"/>
        <v>0</v>
      </c>
    </row>
    <row r="101" spans="1:17" ht="14.25">
      <c r="A101" s="11" t="s">
        <v>170</v>
      </c>
      <c r="B101" s="3" t="s">
        <v>171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23">
        <v>0</v>
      </c>
      <c r="P101" s="187">
        <f t="shared" si="22"/>
        <v>0</v>
      </c>
      <c r="Q101" s="187">
        <f t="shared" si="23"/>
        <v>0</v>
      </c>
    </row>
    <row r="102" spans="1:17" ht="14.25">
      <c r="A102" s="11" t="s">
        <v>372</v>
      </c>
      <c r="B102" s="3" t="s">
        <v>172</v>
      </c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23">
        <v>0</v>
      </c>
      <c r="P102" s="187">
        <f t="shared" si="22"/>
        <v>0</v>
      </c>
      <c r="Q102" s="187">
        <f t="shared" si="23"/>
        <v>0</v>
      </c>
    </row>
    <row r="103" spans="1:17" ht="14.25">
      <c r="A103" s="13" t="s">
        <v>340</v>
      </c>
      <c r="B103" s="5" t="s">
        <v>173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23">
        <v>0</v>
      </c>
      <c r="P103" s="187">
        <f t="shared" si="22"/>
        <v>0</v>
      </c>
      <c r="Q103" s="187">
        <f t="shared" si="23"/>
        <v>0</v>
      </c>
    </row>
    <row r="104" spans="1:17" ht="14.25">
      <c r="A104" s="33" t="s">
        <v>373</v>
      </c>
      <c r="B104" s="3" t="s">
        <v>174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23">
        <v>0</v>
      </c>
      <c r="P104" s="187">
        <f t="shared" si="22"/>
        <v>0</v>
      </c>
      <c r="Q104" s="187">
        <f t="shared" si="23"/>
        <v>0</v>
      </c>
    </row>
    <row r="105" spans="1:17" ht="14.25">
      <c r="A105" s="33" t="s">
        <v>343</v>
      </c>
      <c r="B105" s="3" t="s">
        <v>175</v>
      </c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23">
        <v>0</v>
      </c>
      <c r="P105" s="187">
        <f t="shared" si="22"/>
        <v>0</v>
      </c>
      <c r="Q105" s="187">
        <f t="shared" si="23"/>
        <v>0</v>
      </c>
    </row>
    <row r="106" spans="1:17" ht="14.25">
      <c r="A106" s="11" t="s">
        <v>176</v>
      </c>
      <c r="B106" s="3" t="s">
        <v>177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23">
        <v>0</v>
      </c>
      <c r="P106" s="187">
        <f t="shared" si="22"/>
        <v>0</v>
      </c>
      <c r="Q106" s="187">
        <f t="shared" si="23"/>
        <v>0</v>
      </c>
    </row>
    <row r="107" spans="1:17" ht="14.25">
      <c r="A107" s="11" t="s">
        <v>374</v>
      </c>
      <c r="B107" s="3" t="s">
        <v>178</v>
      </c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23">
        <v>0</v>
      </c>
      <c r="P107" s="187">
        <f t="shared" si="22"/>
        <v>0</v>
      </c>
      <c r="Q107" s="187">
        <f t="shared" si="23"/>
        <v>0</v>
      </c>
    </row>
    <row r="108" spans="1:17" ht="14.25">
      <c r="A108" s="12" t="s">
        <v>341</v>
      </c>
      <c r="B108" s="5" t="s">
        <v>179</v>
      </c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23">
        <v>0</v>
      </c>
      <c r="P108" s="187">
        <f t="shared" si="22"/>
        <v>0</v>
      </c>
      <c r="Q108" s="187">
        <f t="shared" si="23"/>
        <v>0</v>
      </c>
    </row>
    <row r="109" spans="1:17" ht="14.25">
      <c r="A109" s="33" t="s">
        <v>180</v>
      </c>
      <c r="B109" s="3" t="s">
        <v>181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23">
        <v>0</v>
      </c>
      <c r="P109" s="187">
        <f t="shared" si="22"/>
        <v>0</v>
      </c>
      <c r="Q109" s="187">
        <f t="shared" si="23"/>
        <v>0</v>
      </c>
    </row>
    <row r="110" spans="1:17" ht="14.25">
      <c r="A110" s="33" t="s">
        <v>182</v>
      </c>
      <c r="B110" s="3" t="s">
        <v>183</v>
      </c>
      <c r="C110" s="55">
        <f>O110</f>
        <v>339317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23">
        <f>'2. kiadások '!F110</f>
        <v>339317</v>
      </c>
      <c r="P110" s="187">
        <f t="shared" si="22"/>
        <v>339317</v>
      </c>
      <c r="Q110" s="187">
        <f t="shared" si="23"/>
        <v>0</v>
      </c>
    </row>
    <row r="111" spans="1:17" ht="14.25">
      <c r="A111" s="12" t="s">
        <v>184</v>
      </c>
      <c r="B111" s="5" t="s">
        <v>185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23">
        <v>0</v>
      </c>
      <c r="P111" s="187">
        <f t="shared" si="22"/>
        <v>0</v>
      </c>
      <c r="Q111" s="187">
        <f t="shared" si="23"/>
        <v>0</v>
      </c>
    </row>
    <row r="112" spans="1:17" ht="14.25">
      <c r="A112" s="33" t="s">
        <v>186</v>
      </c>
      <c r="B112" s="3" t="s">
        <v>187</v>
      </c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23">
        <v>0</v>
      </c>
      <c r="P112" s="187">
        <f t="shared" si="22"/>
        <v>0</v>
      </c>
      <c r="Q112" s="187">
        <f t="shared" si="23"/>
        <v>0</v>
      </c>
    </row>
    <row r="113" spans="1:17" ht="14.25">
      <c r="A113" s="33" t="s">
        <v>188</v>
      </c>
      <c r="B113" s="3" t="s">
        <v>189</v>
      </c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23">
        <v>0</v>
      </c>
      <c r="P113" s="187">
        <f t="shared" si="22"/>
        <v>0</v>
      </c>
      <c r="Q113" s="187">
        <f t="shared" si="23"/>
        <v>0</v>
      </c>
    </row>
    <row r="114" spans="1:17" ht="14.25">
      <c r="A114" s="33" t="s">
        <v>190</v>
      </c>
      <c r="B114" s="3" t="s">
        <v>191</v>
      </c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23">
        <v>0</v>
      </c>
      <c r="P114" s="187">
        <f t="shared" si="22"/>
        <v>0</v>
      </c>
      <c r="Q114" s="187">
        <f t="shared" si="23"/>
        <v>0</v>
      </c>
    </row>
    <row r="115" spans="1:17" ht="14.25">
      <c r="A115" s="34" t="s">
        <v>342</v>
      </c>
      <c r="B115" s="35" t="s">
        <v>192</v>
      </c>
      <c r="C115" s="71">
        <f aca="true" t="shared" si="32" ref="C115:N115">SUM(C100:C114)</f>
        <v>339317</v>
      </c>
      <c r="D115" s="71">
        <f t="shared" si="32"/>
        <v>0</v>
      </c>
      <c r="E115" s="71">
        <f t="shared" si="32"/>
        <v>0</v>
      </c>
      <c r="F115" s="71">
        <f t="shared" si="32"/>
        <v>0</v>
      </c>
      <c r="G115" s="71">
        <f t="shared" si="32"/>
        <v>0</v>
      </c>
      <c r="H115" s="71">
        <f t="shared" si="32"/>
        <v>0</v>
      </c>
      <c r="I115" s="71">
        <f t="shared" si="32"/>
        <v>0</v>
      </c>
      <c r="J115" s="71">
        <f t="shared" si="32"/>
        <v>0</v>
      </c>
      <c r="K115" s="71">
        <f t="shared" si="32"/>
        <v>0</v>
      </c>
      <c r="L115" s="71">
        <f t="shared" si="32"/>
        <v>0</v>
      </c>
      <c r="M115" s="71">
        <f t="shared" si="32"/>
        <v>0</v>
      </c>
      <c r="N115" s="71">
        <f t="shared" si="32"/>
        <v>0</v>
      </c>
      <c r="O115" s="71">
        <f>SUM(O100:O114)</f>
        <v>339317</v>
      </c>
      <c r="P115" s="187">
        <f t="shared" si="22"/>
        <v>339317</v>
      </c>
      <c r="Q115" s="187">
        <f t="shared" si="23"/>
        <v>0</v>
      </c>
    </row>
    <row r="116" spans="1:17" ht="14.25">
      <c r="A116" s="33" t="s">
        <v>193</v>
      </c>
      <c r="B116" s="3" t="s">
        <v>194</v>
      </c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23">
        <v>0</v>
      </c>
      <c r="P116" s="187">
        <f t="shared" si="22"/>
        <v>0</v>
      </c>
      <c r="Q116" s="187">
        <f t="shared" si="23"/>
        <v>0</v>
      </c>
    </row>
    <row r="117" spans="1:17" ht="14.25">
      <c r="A117" s="11" t="s">
        <v>195</v>
      </c>
      <c r="B117" s="3" t="s">
        <v>196</v>
      </c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23">
        <v>0</v>
      </c>
      <c r="P117" s="187">
        <f t="shared" si="22"/>
        <v>0</v>
      </c>
      <c r="Q117" s="187">
        <f t="shared" si="23"/>
        <v>0</v>
      </c>
    </row>
    <row r="118" spans="1:17" ht="14.25">
      <c r="A118" s="33" t="s">
        <v>375</v>
      </c>
      <c r="B118" s="3" t="s">
        <v>197</v>
      </c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23">
        <v>0</v>
      </c>
      <c r="P118" s="187">
        <f t="shared" si="22"/>
        <v>0</v>
      </c>
      <c r="Q118" s="187">
        <f t="shared" si="23"/>
        <v>0</v>
      </c>
    </row>
    <row r="119" spans="1:17" ht="14.25">
      <c r="A119" s="33" t="s">
        <v>344</v>
      </c>
      <c r="B119" s="3" t="s">
        <v>198</v>
      </c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23">
        <v>0</v>
      </c>
      <c r="P119" s="187">
        <f t="shared" si="22"/>
        <v>0</v>
      </c>
      <c r="Q119" s="187">
        <f t="shared" si="23"/>
        <v>0</v>
      </c>
    </row>
    <row r="120" spans="1:17" ht="14.25">
      <c r="A120" s="34" t="s">
        <v>345</v>
      </c>
      <c r="B120" s="35" t="s">
        <v>199</v>
      </c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23">
        <v>0</v>
      </c>
      <c r="P120" s="187">
        <f t="shared" si="22"/>
        <v>0</v>
      </c>
      <c r="Q120" s="187">
        <f t="shared" si="23"/>
        <v>0</v>
      </c>
    </row>
    <row r="121" spans="1:17" ht="14.25">
      <c r="A121" s="11" t="s">
        <v>200</v>
      </c>
      <c r="B121" s="3" t="s">
        <v>201</v>
      </c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23">
        <v>0</v>
      </c>
      <c r="P121" s="187">
        <f t="shared" si="22"/>
        <v>0</v>
      </c>
      <c r="Q121" s="187">
        <f t="shared" si="23"/>
        <v>0</v>
      </c>
    </row>
    <row r="122" spans="1:17" ht="15">
      <c r="A122" s="36" t="s">
        <v>379</v>
      </c>
      <c r="B122" s="37" t="s">
        <v>202</v>
      </c>
      <c r="C122" s="136">
        <f aca="true" t="shared" si="33" ref="C122:N122">SUM(C115,C120,C121)</f>
        <v>339317</v>
      </c>
      <c r="D122" s="136">
        <f t="shared" si="33"/>
        <v>0</v>
      </c>
      <c r="E122" s="136">
        <f t="shared" si="33"/>
        <v>0</v>
      </c>
      <c r="F122" s="136">
        <f t="shared" si="33"/>
        <v>0</v>
      </c>
      <c r="G122" s="136">
        <f t="shared" si="33"/>
        <v>0</v>
      </c>
      <c r="H122" s="136">
        <f t="shared" si="33"/>
        <v>0</v>
      </c>
      <c r="I122" s="136">
        <f t="shared" si="33"/>
        <v>0</v>
      </c>
      <c r="J122" s="136">
        <f t="shared" si="33"/>
        <v>0</v>
      </c>
      <c r="K122" s="136">
        <f t="shared" si="33"/>
        <v>0</v>
      </c>
      <c r="L122" s="136">
        <f t="shared" si="33"/>
        <v>0</v>
      </c>
      <c r="M122" s="136">
        <f t="shared" si="33"/>
        <v>0</v>
      </c>
      <c r="N122" s="136">
        <f t="shared" si="33"/>
        <v>0</v>
      </c>
      <c r="O122" s="136">
        <f>SUM(O115,O120,O121)</f>
        <v>339317</v>
      </c>
      <c r="P122" s="187">
        <f t="shared" si="22"/>
        <v>339317</v>
      </c>
      <c r="Q122" s="187">
        <f t="shared" si="23"/>
        <v>0</v>
      </c>
    </row>
    <row r="123" spans="1:17" ht="15">
      <c r="A123" s="62" t="s">
        <v>415</v>
      </c>
      <c r="B123" s="38"/>
      <c r="C123" s="184">
        <f aca="true" t="shared" si="34" ref="C123:N123">SUM(C122,C99)</f>
        <v>2499483.6666666665</v>
      </c>
      <c r="D123" s="184">
        <f t="shared" si="34"/>
        <v>2154866.6666666665</v>
      </c>
      <c r="E123" s="184">
        <f t="shared" si="34"/>
        <v>2269766.6666666665</v>
      </c>
      <c r="F123" s="184">
        <f t="shared" si="34"/>
        <v>3065866.6666666665</v>
      </c>
      <c r="G123" s="184">
        <f t="shared" si="34"/>
        <v>2409866.6666666665</v>
      </c>
      <c r="H123" s="184">
        <f t="shared" si="34"/>
        <v>9792866.666666666</v>
      </c>
      <c r="I123" s="184">
        <f t="shared" si="34"/>
        <v>22468649.666666664</v>
      </c>
      <c r="J123" s="184">
        <f t="shared" si="34"/>
        <v>6349666.666666666</v>
      </c>
      <c r="K123" s="184">
        <f t="shared" si="34"/>
        <v>3890166.6666666665</v>
      </c>
      <c r="L123" s="184">
        <f t="shared" si="34"/>
        <v>2788166.6666666665</v>
      </c>
      <c r="M123" s="184">
        <f t="shared" si="34"/>
        <v>2090866.6666666665</v>
      </c>
      <c r="N123" s="184">
        <f t="shared" si="34"/>
        <v>2219766.6666666665</v>
      </c>
      <c r="O123" s="184">
        <f>SUM(O122,O99)</f>
        <v>62000000</v>
      </c>
      <c r="P123" s="187">
        <f t="shared" si="22"/>
        <v>61999999.999999985</v>
      </c>
      <c r="Q123" s="187">
        <f t="shared" si="23"/>
        <v>0</v>
      </c>
    </row>
    <row r="124" spans="1:17" ht="26.25">
      <c r="A124" s="1" t="s">
        <v>31</v>
      </c>
      <c r="B124" s="2" t="s">
        <v>627</v>
      </c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23"/>
      <c r="P124" s="187">
        <f t="shared" si="22"/>
        <v>0</v>
      </c>
      <c r="Q124" s="187">
        <f t="shared" si="23"/>
        <v>0</v>
      </c>
    </row>
    <row r="125" spans="1:17" ht="14.25">
      <c r="A125" s="27" t="s">
        <v>203</v>
      </c>
      <c r="B125" s="4" t="s">
        <v>204</v>
      </c>
      <c r="C125" s="206">
        <f>$O$125/12</f>
        <v>472646.5</v>
      </c>
      <c r="D125" s="206">
        <f aca="true" t="shared" si="35" ref="D125:N125">$O$125/12</f>
        <v>472646.5</v>
      </c>
      <c r="E125" s="206">
        <f t="shared" si="35"/>
        <v>472646.5</v>
      </c>
      <c r="F125" s="206">
        <f t="shared" si="35"/>
        <v>472646.5</v>
      </c>
      <c r="G125" s="206">
        <f t="shared" si="35"/>
        <v>472646.5</v>
      </c>
      <c r="H125" s="206">
        <f t="shared" si="35"/>
        <v>472646.5</v>
      </c>
      <c r="I125" s="206">
        <f t="shared" si="35"/>
        <v>472646.5</v>
      </c>
      <c r="J125" s="206">
        <f t="shared" si="35"/>
        <v>472646.5</v>
      </c>
      <c r="K125" s="206">
        <f t="shared" si="35"/>
        <v>472646.5</v>
      </c>
      <c r="L125" s="206">
        <f t="shared" si="35"/>
        <v>472646.5</v>
      </c>
      <c r="M125" s="206">
        <f t="shared" si="35"/>
        <v>472646.5</v>
      </c>
      <c r="N125" s="206">
        <f t="shared" si="35"/>
        <v>472646.5</v>
      </c>
      <c r="O125" s="217">
        <f>'1. bevételek '!F6</f>
        <v>5671758</v>
      </c>
      <c r="P125" s="187">
        <f t="shared" si="22"/>
        <v>5671758</v>
      </c>
      <c r="Q125" s="187">
        <f t="shared" si="23"/>
        <v>0</v>
      </c>
    </row>
    <row r="126" spans="1:17" ht="14.25">
      <c r="A126" s="3" t="s">
        <v>205</v>
      </c>
      <c r="B126" s="4" t="s">
        <v>206</v>
      </c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23"/>
      <c r="P126" s="187">
        <f t="shared" si="22"/>
        <v>0</v>
      </c>
      <c r="Q126" s="187">
        <f t="shared" si="23"/>
        <v>0</v>
      </c>
    </row>
    <row r="127" spans="1:17" ht="14.25">
      <c r="A127" s="3" t="s">
        <v>207</v>
      </c>
      <c r="B127" s="4" t="s">
        <v>208</v>
      </c>
      <c r="C127" s="206">
        <f>$O$127/12</f>
        <v>84264.83333333333</v>
      </c>
      <c r="D127" s="206">
        <f aca="true" t="shared" si="36" ref="D127:N127">$O$127/12</f>
        <v>84264.83333333333</v>
      </c>
      <c r="E127" s="206">
        <f t="shared" si="36"/>
        <v>84264.83333333333</v>
      </c>
      <c r="F127" s="206">
        <f t="shared" si="36"/>
        <v>84264.83333333333</v>
      </c>
      <c r="G127" s="206">
        <f t="shared" si="36"/>
        <v>84264.83333333333</v>
      </c>
      <c r="H127" s="206">
        <f t="shared" si="36"/>
        <v>84264.83333333333</v>
      </c>
      <c r="I127" s="206">
        <f t="shared" si="36"/>
        <v>84264.83333333333</v>
      </c>
      <c r="J127" s="206">
        <f t="shared" si="36"/>
        <v>84264.83333333333</v>
      </c>
      <c r="K127" s="206">
        <f t="shared" si="36"/>
        <v>84264.83333333333</v>
      </c>
      <c r="L127" s="206">
        <f t="shared" si="36"/>
        <v>84264.83333333333</v>
      </c>
      <c r="M127" s="206">
        <f t="shared" si="36"/>
        <v>84264.83333333333</v>
      </c>
      <c r="N127" s="206">
        <f t="shared" si="36"/>
        <v>84264.83333333333</v>
      </c>
      <c r="O127" s="23">
        <f>'1. bevételek '!F8</f>
        <v>1011178</v>
      </c>
      <c r="P127" s="187">
        <f t="shared" si="22"/>
        <v>1011178.0000000001</v>
      </c>
      <c r="Q127" s="187">
        <f t="shared" si="23"/>
        <v>0</v>
      </c>
    </row>
    <row r="128" spans="1:17" ht="14.25">
      <c r="A128" s="3" t="s">
        <v>209</v>
      </c>
      <c r="B128" s="4" t="s">
        <v>210</v>
      </c>
      <c r="C128" s="206">
        <f>$O$128/12</f>
        <v>150000</v>
      </c>
      <c r="D128" s="206">
        <f aca="true" t="shared" si="37" ref="D128:N128">$O$128/12</f>
        <v>150000</v>
      </c>
      <c r="E128" s="206">
        <f t="shared" si="37"/>
        <v>150000</v>
      </c>
      <c r="F128" s="206">
        <f t="shared" si="37"/>
        <v>150000</v>
      </c>
      <c r="G128" s="206">
        <f t="shared" si="37"/>
        <v>150000</v>
      </c>
      <c r="H128" s="206">
        <f t="shared" si="37"/>
        <v>150000</v>
      </c>
      <c r="I128" s="206">
        <f t="shared" si="37"/>
        <v>150000</v>
      </c>
      <c r="J128" s="206">
        <f t="shared" si="37"/>
        <v>150000</v>
      </c>
      <c r="K128" s="206">
        <f t="shared" si="37"/>
        <v>150000</v>
      </c>
      <c r="L128" s="206">
        <f t="shared" si="37"/>
        <v>150000</v>
      </c>
      <c r="M128" s="206">
        <f t="shared" si="37"/>
        <v>150000</v>
      </c>
      <c r="N128" s="206">
        <f t="shared" si="37"/>
        <v>150000</v>
      </c>
      <c r="O128" s="218">
        <f>'1. bevételek '!F9</f>
        <v>1800000</v>
      </c>
      <c r="P128" s="187">
        <f t="shared" si="22"/>
        <v>1800000</v>
      </c>
      <c r="Q128" s="187">
        <f t="shared" si="23"/>
        <v>0</v>
      </c>
    </row>
    <row r="129" spans="1:17" ht="14.25">
      <c r="A129" s="3" t="s">
        <v>211</v>
      </c>
      <c r="B129" s="4" t="s">
        <v>212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23"/>
      <c r="P129" s="187">
        <f t="shared" si="22"/>
        <v>0</v>
      </c>
      <c r="Q129" s="187">
        <f t="shared" si="23"/>
        <v>0</v>
      </c>
    </row>
    <row r="130" spans="1:17" ht="14.25">
      <c r="A130" s="3" t="s">
        <v>213</v>
      </c>
      <c r="B130" s="4" t="s">
        <v>214</v>
      </c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3"/>
      <c r="P130" s="187">
        <f t="shared" si="22"/>
        <v>0</v>
      </c>
      <c r="Q130" s="187">
        <f t="shared" si="23"/>
        <v>0</v>
      </c>
    </row>
    <row r="131" spans="1:17" ht="14.25">
      <c r="A131" s="5" t="s">
        <v>418</v>
      </c>
      <c r="B131" s="6" t="s">
        <v>215</v>
      </c>
      <c r="C131" s="221">
        <f aca="true" t="shared" si="38" ref="C131:N131">SUM(C125:C130)</f>
        <v>706911.3333333334</v>
      </c>
      <c r="D131" s="221">
        <f t="shared" si="38"/>
        <v>706911.3333333334</v>
      </c>
      <c r="E131" s="221">
        <f t="shared" si="38"/>
        <v>706911.3333333334</v>
      </c>
      <c r="F131" s="221">
        <f t="shared" si="38"/>
        <v>706911.3333333334</v>
      </c>
      <c r="G131" s="221">
        <f t="shared" si="38"/>
        <v>706911.3333333334</v>
      </c>
      <c r="H131" s="221">
        <f t="shared" si="38"/>
        <v>706911.3333333334</v>
      </c>
      <c r="I131" s="221">
        <f t="shared" si="38"/>
        <v>706911.3333333334</v>
      </c>
      <c r="J131" s="221">
        <f t="shared" si="38"/>
        <v>706911.3333333334</v>
      </c>
      <c r="K131" s="221">
        <f t="shared" si="38"/>
        <v>706911.3333333334</v>
      </c>
      <c r="L131" s="221">
        <f t="shared" si="38"/>
        <v>706911.3333333334</v>
      </c>
      <c r="M131" s="221">
        <f t="shared" si="38"/>
        <v>706911.3333333334</v>
      </c>
      <c r="N131" s="221">
        <f t="shared" si="38"/>
        <v>706911.3333333334</v>
      </c>
      <c r="O131" s="221">
        <f>SUM(O125:O130)</f>
        <v>8482936</v>
      </c>
      <c r="P131" s="187">
        <f t="shared" si="22"/>
        <v>8482935.999999998</v>
      </c>
      <c r="Q131" s="187">
        <f t="shared" si="23"/>
        <v>0</v>
      </c>
    </row>
    <row r="132" spans="1:17" ht="14.25">
      <c r="A132" s="3" t="s">
        <v>216</v>
      </c>
      <c r="B132" s="4" t="s">
        <v>217</v>
      </c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3"/>
      <c r="P132" s="187">
        <f t="shared" si="22"/>
        <v>0</v>
      </c>
      <c r="Q132" s="187">
        <f t="shared" si="23"/>
        <v>0</v>
      </c>
    </row>
    <row r="133" spans="1:17" ht="26.25">
      <c r="A133" s="3" t="s">
        <v>218</v>
      </c>
      <c r="B133" s="4" t="s">
        <v>219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23"/>
      <c r="P133" s="187">
        <f t="shared" si="22"/>
        <v>0</v>
      </c>
      <c r="Q133" s="187">
        <f t="shared" si="23"/>
        <v>0</v>
      </c>
    </row>
    <row r="134" spans="1:17" ht="26.25">
      <c r="A134" s="3" t="s">
        <v>380</v>
      </c>
      <c r="B134" s="4" t="s">
        <v>220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23"/>
      <c r="P134" s="187">
        <f t="shared" si="22"/>
        <v>0</v>
      </c>
      <c r="Q134" s="187">
        <f t="shared" si="23"/>
        <v>0</v>
      </c>
    </row>
    <row r="135" spans="1:17" ht="26.25">
      <c r="A135" s="3" t="s">
        <v>381</v>
      </c>
      <c r="B135" s="4" t="s">
        <v>221</v>
      </c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23"/>
      <c r="P135" s="187">
        <f t="shared" si="22"/>
        <v>0</v>
      </c>
      <c r="Q135" s="187">
        <f t="shared" si="23"/>
        <v>0</v>
      </c>
    </row>
    <row r="136" spans="1:17" ht="14.25">
      <c r="A136" s="3" t="s">
        <v>382</v>
      </c>
      <c r="B136" s="4" t="s">
        <v>222</v>
      </c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3"/>
      <c r="P136" s="187">
        <f aca="true" t="shared" si="39" ref="P136:P199">SUM(C136:N136)</f>
        <v>0</v>
      </c>
      <c r="Q136" s="187">
        <f aca="true" t="shared" si="40" ref="Q136:Q199">P136-O136</f>
        <v>0</v>
      </c>
    </row>
    <row r="137" spans="1:17" ht="14.25">
      <c r="A137" s="35" t="s">
        <v>419</v>
      </c>
      <c r="B137" s="41" t="s">
        <v>223</v>
      </c>
      <c r="C137" s="221">
        <f aca="true" t="shared" si="41" ref="C137:N137">SUM(C131:C136)</f>
        <v>706911.3333333334</v>
      </c>
      <c r="D137" s="221">
        <f t="shared" si="41"/>
        <v>706911.3333333334</v>
      </c>
      <c r="E137" s="221">
        <f t="shared" si="41"/>
        <v>706911.3333333334</v>
      </c>
      <c r="F137" s="221">
        <f t="shared" si="41"/>
        <v>706911.3333333334</v>
      </c>
      <c r="G137" s="221">
        <f t="shared" si="41"/>
        <v>706911.3333333334</v>
      </c>
      <c r="H137" s="221">
        <f t="shared" si="41"/>
        <v>706911.3333333334</v>
      </c>
      <c r="I137" s="221">
        <f t="shared" si="41"/>
        <v>706911.3333333334</v>
      </c>
      <c r="J137" s="221">
        <f t="shared" si="41"/>
        <v>706911.3333333334</v>
      </c>
      <c r="K137" s="221">
        <f t="shared" si="41"/>
        <v>706911.3333333334</v>
      </c>
      <c r="L137" s="221">
        <f t="shared" si="41"/>
        <v>706911.3333333334</v>
      </c>
      <c r="M137" s="221">
        <f t="shared" si="41"/>
        <v>706911.3333333334</v>
      </c>
      <c r="N137" s="221">
        <f t="shared" si="41"/>
        <v>706911.3333333334</v>
      </c>
      <c r="O137" s="221">
        <f>SUM(O131:O136)</f>
        <v>8482936</v>
      </c>
      <c r="P137" s="187">
        <f t="shared" si="39"/>
        <v>8482935.999999998</v>
      </c>
      <c r="Q137" s="187">
        <f t="shared" si="40"/>
        <v>0</v>
      </c>
    </row>
    <row r="138" spans="1:17" ht="14.25">
      <c r="A138" s="3" t="s">
        <v>386</v>
      </c>
      <c r="B138" s="4" t="s">
        <v>232</v>
      </c>
      <c r="C138" s="208"/>
      <c r="D138" s="208"/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3"/>
      <c r="P138" s="187">
        <f t="shared" si="39"/>
        <v>0</v>
      </c>
      <c r="Q138" s="187">
        <f t="shared" si="40"/>
        <v>0</v>
      </c>
    </row>
    <row r="139" spans="1:17" ht="14.25">
      <c r="A139" s="3" t="s">
        <v>387</v>
      </c>
      <c r="B139" s="4" t="s">
        <v>233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23"/>
      <c r="P139" s="187">
        <f t="shared" si="39"/>
        <v>0</v>
      </c>
      <c r="Q139" s="187">
        <f t="shared" si="40"/>
        <v>0</v>
      </c>
    </row>
    <row r="140" spans="1:17" ht="14.25">
      <c r="A140" s="5" t="s">
        <v>421</v>
      </c>
      <c r="B140" s="6" t="s">
        <v>234</v>
      </c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23"/>
      <c r="P140" s="187">
        <f t="shared" si="39"/>
        <v>0</v>
      </c>
      <c r="Q140" s="187">
        <f t="shared" si="40"/>
        <v>0</v>
      </c>
    </row>
    <row r="141" spans="1:17" ht="14.25">
      <c r="A141" s="3" t="s">
        <v>388</v>
      </c>
      <c r="B141" s="4" t="s">
        <v>235</v>
      </c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23"/>
      <c r="P141" s="187">
        <f t="shared" si="39"/>
        <v>0</v>
      </c>
      <c r="Q141" s="187">
        <f t="shared" si="40"/>
        <v>0</v>
      </c>
    </row>
    <row r="142" spans="1:17" ht="14.25">
      <c r="A142" s="3" t="s">
        <v>389</v>
      </c>
      <c r="B142" s="4" t="s">
        <v>236</v>
      </c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23"/>
      <c r="P142" s="187">
        <f t="shared" si="39"/>
        <v>0</v>
      </c>
      <c r="Q142" s="187">
        <f t="shared" si="40"/>
        <v>0</v>
      </c>
    </row>
    <row r="143" spans="1:17" ht="14.25">
      <c r="A143" s="3" t="s">
        <v>390</v>
      </c>
      <c r="B143" s="4" t="s">
        <v>237</v>
      </c>
      <c r="C143" s="55"/>
      <c r="D143" s="55"/>
      <c r="E143" s="55">
        <v>2000000</v>
      </c>
      <c r="F143" s="55"/>
      <c r="G143" s="55"/>
      <c r="H143" s="55"/>
      <c r="I143" s="55"/>
      <c r="J143" s="55">
        <v>500000</v>
      </c>
      <c r="K143" s="55">
        <v>1500000</v>
      </c>
      <c r="L143" s="55"/>
      <c r="M143" s="55"/>
      <c r="N143" s="55"/>
      <c r="O143" s="23">
        <f>'1. bevételek '!F24</f>
        <v>4000000</v>
      </c>
      <c r="P143" s="187">
        <f t="shared" si="39"/>
        <v>4000000</v>
      </c>
      <c r="Q143" s="187">
        <f t="shared" si="40"/>
        <v>0</v>
      </c>
    </row>
    <row r="144" spans="1:17" ht="14.25">
      <c r="A144" s="3" t="s">
        <v>391</v>
      </c>
      <c r="B144" s="4" t="s">
        <v>238</v>
      </c>
      <c r="C144" s="55"/>
      <c r="D144" s="55"/>
      <c r="E144" s="55">
        <v>4000000</v>
      </c>
      <c r="F144" s="55"/>
      <c r="G144" s="55">
        <v>3000000</v>
      </c>
      <c r="H144" s="55"/>
      <c r="I144" s="55"/>
      <c r="J144" s="55">
        <v>1000000</v>
      </c>
      <c r="K144" s="55">
        <v>3000000</v>
      </c>
      <c r="L144" s="55"/>
      <c r="M144" s="55"/>
      <c r="N144" s="55">
        <v>1000000</v>
      </c>
      <c r="O144" s="23">
        <f>'1. bevételek '!F25</f>
        <v>12000000</v>
      </c>
      <c r="P144" s="187">
        <f t="shared" si="39"/>
        <v>12000000</v>
      </c>
      <c r="Q144" s="187">
        <f t="shared" si="40"/>
        <v>0</v>
      </c>
    </row>
    <row r="145" spans="1:17" ht="14.25">
      <c r="A145" s="3" t="s">
        <v>392</v>
      </c>
      <c r="B145" s="4" t="s">
        <v>239</v>
      </c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23"/>
      <c r="P145" s="187">
        <f t="shared" si="39"/>
        <v>0</v>
      </c>
      <c r="Q145" s="187">
        <f t="shared" si="40"/>
        <v>0</v>
      </c>
    </row>
    <row r="146" spans="1:17" ht="14.25">
      <c r="A146" s="3" t="s">
        <v>240</v>
      </c>
      <c r="B146" s="4" t="s">
        <v>241</v>
      </c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23"/>
      <c r="P146" s="187">
        <f t="shared" si="39"/>
        <v>0</v>
      </c>
      <c r="Q146" s="187">
        <f t="shared" si="40"/>
        <v>0</v>
      </c>
    </row>
    <row r="147" spans="1:17" ht="14.25">
      <c r="A147" s="3" t="s">
        <v>393</v>
      </c>
      <c r="B147" s="4" t="s">
        <v>242</v>
      </c>
      <c r="C147" s="55"/>
      <c r="D147" s="55"/>
      <c r="E147" s="55">
        <v>600000</v>
      </c>
      <c r="F147" s="55">
        <v>0</v>
      </c>
      <c r="G147" s="55"/>
      <c r="H147" s="55"/>
      <c r="I147" s="55"/>
      <c r="J147" s="55">
        <v>100000</v>
      </c>
      <c r="K147" s="55">
        <v>440000</v>
      </c>
      <c r="L147" s="55">
        <v>60000</v>
      </c>
      <c r="M147" s="55"/>
      <c r="N147" s="55"/>
      <c r="O147" s="23">
        <f>'1. bevételek '!F28</f>
        <v>1200000</v>
      </c>
      <c r="P147" s="187">
        <f t="shared" si="39"/>
        <v>1200000</v>
      </c>
      <c r="Q147" s="187">
        <f t="shared" si="40"/>
        <v>0</v>
      </c>
    </row>
    <row r="148" spans="1:17" ht="14.25">
      <c r="A148" s="3" t="s">
        <v>394</v>
      </c>
      <c r="B148" s="4" t="s">
        <v>243</v>
      </c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23"/>
      <c r="P148" s="187">
        <f t="shared" si="39"/>
        <v>0</v>
      </c>
      <c r="Q148" s="187">
        <f t="shared" si="40"/>
        <v>0</v>
      </c>
    </row>
    <row r="149" spans="1:17" ht="14.25">
      <c r="A149" s="5" t="s">
        <v>422</v>
      </c>
      <c r="B149" s="6" t="s">
        <v>244</v>
      </c>
      <c r="C149" s="209">
        <f aca="true" t="shared" si="42" ref="C149:N149">SUM(C144:C148)</f>
        <v>0</v>
      </c>
      <c r="D149" s="209">
        <f t="shared" si="42"/>
        <v>0</v>
      </c>
      <c r="E149" s="209">
        <f t="shared" si="42"/>
        <v>4600000</v>
      </c>
      <c r="F149" s="209">
        <f t="shared" si="42"/>
        <v>0</v>
      </c>
      <c r="G149" s="209">
        <f t="shared" si="42"/>
        <v>3000000</v>
      </c>
      <c r="H149" s="209">
        <f t="shared" si="42"/>
        <v>0</v>
      </c>
      <c r="I149" s="209">
        <f t="shared" si="42"/>
        <v>0</v>
      </c>
      <c r="J149" s="209">
        <f t="shared" si="42"/>
        <v>1100000</v>
      </c>
      <c r="K149" s="209">
        <f t="shared" si="42"/>
        <v>3440000</v>
      </c>
      <c r="L149" s="209">
        <f t="shared" si="42"/>
        <v>60000</v>
      </c>
      <c r="M149" s="209">
        <f t="shared" si="42"/>
        <v>0</v>
      </c>
      <c r="N149" s="209">
        <f t="shared" si="42"/>
        <v>1000000</v>
      </c>
      <c r="O149" s="209">
        <f>SUM(O144:O148)</f>
        <v>13200000</v>
      </c>
      <c r="P149" s="187">
        <f t="shared" si="39"/>
        <v>13200000</v>
      </c>
      <c r="Q149" s="187">
        <f t="shared" si="40"/>
        <v>0</v>
      </c>
    </row>
    <row r="150" spans="1:17" ht="14.25">
      <c r="A150" s="3" t="s">
        <v>395</v>
      </c>
      <c r="B150" s="4" t="s">
        <v>245</v>
      </c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23"/>
      <c r="P150" s="187">
        <f t="shared" si="39"/>
        <v>0</v>
      </c>
      <c r="Q150" s="187">
        <f t="shared" si="40"/>
        <v>0</v>
      </c>
    </row>
    <row r="151" spans="1:17" ht="14.25">
      <c r="A151" s="35" t="s">
        <v>423</v>
      </c>
      <c r="B151" s="41" t="s">
        <v>246</v>
      </c>
      <c r="C151" s="210">
        <f aca="true" t="shared" si="43" ref="C151:N151">SUM(C140,C141,C142,C143,C149,C150)</f>
        <v>0</v>
      </c>
      <c r="D151" s="210">
        <f t="shared" si="43"/>
        <v>0</v>
      </c>
      <c r="E151" s="210">
        <f t="shared" si="43"/>
        <v>6600000</v>
      </c>
      <c r="F151" s="210">
        <f t="shared" si="43"/>
        <v>0</v>
      </c>
      <c r="G151" s="210">
        <f t="shared" si="43"/>
        <v>3000000</v>
      </c>
      <c r="H151" s="210">
        <f t="shared" si="43"/>
        <v>0</v>
      </c>
      <c r="I151" s="210">
        <f t="shared" si="43"/>
        <v>0</v>
      </c>
      <c r="J151" s="210">
        <f t="shared" si="43"/>
        <v>1600000</v>
      </c>
      <c r="K151" s="210">
        <f t="shared" si="43"/>
        <v>4940000</v>
      </c>
      <c r="L151" s="210">
        <f t="shared" si="43"/>
        <v>60000</v>
      </c>
      <c r="M151" s="210">
        <f t="shared" si="43"/>
        <v>0</v>
      </c>
      <c r="N151" s="210">
        <f t="shared" si="43"/>
        <v>1000000</v>
      </c>
      <c r="O151" s="210">
        <f>SUM(O140,O141,O142,O143,O149,O150)</f>
        <v>17200000</v>
      </c>
      <c r="P151" s="187">
        <f t="shared" si="39"/>
        <v>17200000</v>
      </c>
      <c r="Q151" s="187">
        <f t="shared" si="40"/>
        <v>0</v>
      </c>
    </row>
    <row r="152" spans="1:17" ht="14.25">
      <c r="A152" s="11" t="s">
        <v>247</v>
      </c>
      <c r="B152" s="4" t="s">
        <v>248</v>
      </c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23"/>
      <c r="P152" s="187">
        <f t="shared" si="39"/>
        <v>0</v>
      </c>
      <c r="Q152" s="187">
        <f t="shared" si="40"/>
        <v>0</v>
      </c>
    </row>
    <row r="153" spans="1:17" ht="14.25">
      <c r="A153" s="11" t="s">
        <v>396</v>
      </c>
      <c r="B153" s="4" t="s">
        <v>249</v>
      </c>
      <c r="C153" s="55"/>
      <c r="D153" s="55">
        <v>0</v>
      </c>
      <c r="E153" s="55">
        <v>0</v>
      </c>
      <c r="F153" s="55">
        <v>0</v>
      </c>
      <c r="G153" s="55">
        <v>0</v>
      </c>
      <c r="H153" s="55"/>
      <c r="I153" s="55">
        <v>40000</v>
      </c>
      <c r="J153" s="55"/>
      <c r="K153" s="55">
        <v>0</v>
      </c>
      <c r="L153" s="55">
        <v>20000</v>
      </c>
      <c r="M153" s="55">
        <v>0</v>
      </c>
      <c r="N153" s="55">
        <v>0</v>
      </c>
      <c r="O153" s="218">
        <f>'1. bevételek '!F34</f>
        <v>60000</v>
      </c>
      <c r="P153" s="187">
        <f t="shared" si="39"/>
        <v>60000</v>
      </c>
      <c r="Q153" s="187">
        <f t="shared" si="40"/>
        <v>0</v>
      </c>
    </row>
    <row r="154" spans="1:17" ht="14.25">
      <c r="A154" s="11" t="s">
        <v>397</v>
      </c>
      <c r="B154" s="4" t="s">
        <v>250</v>
      </c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23"/>
      <c r="P154" s="187">
        <f t="shared" si="39"/>
        <v>0</v>
      </c>
      <c r="Q154" s="187">
        <f t="shared" si="40"/>
        <v>0</v>
      </c>
    </row>
    <row r="155" spans="1:17" ht="14.25">
      <c r="A155" s="11" t="s">
        <v>398</v>
      </c>
      <c r="B155" s="4" t="s">
        <v>251</v>
      </c>
      <c r="C155" s="55">
        <v>300000</v>
      </c>
      <c r="D155" s="55">
        <v>300000</v>
      </c>
      <c r="E155" s="55">
        <v>300000</v>
      </c>
      <c r="F155" s="55">
        <v>300000</v>
      </c>
      <c r="G155" s="55">
        <v>300000</v>
      </c>
      <c r="H155" s="55">
        <v>300000</v>
      </c>
      <c r="I155" s="55">
        <v>300000</v>
      </c>
      <c r="J155" s="55">
        <v>720000</v>
      </c>
      <c r="K155" s="55">
        <v>70000</v>
      </c>
      <c r="L155" s="55">
        <v>350114</v>
      </c>
      <c r="M155" s="55">
        <v>450000</v>
      </c>
      <c r="N155" s="55">
        <v>350000</v>
      </c>
      <c r="O155" s="218">
        <f>'1. bevételek '!F36</f>
        <v>4040114</v>
      </c>
      <c r="P155" s="187">
        <f t="shared" si="39"/>
        <v>4040114</v>
      </c>
      <c r="Q155" s="187">
        <f t="shared" si="40"/>
        <v>0</v>
      </c>
    </row>
    <row r="156" spans="1:17" ht="14.25">
      <c r="A156" s="11" t="s">
        <v>252</v>
      </c>
      <c r="B156" s="4" t="s">
        <v>253</v>
      </c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23"/>
      <c r="P156" s="187">
        <f t="shared" si="39"/>
        <v>0</v>
      </c>
      <c r="Q156" s="187">
        <f t="shared" si="40"/>
        <v>0</v>
      </c>
    </row>
    <row r="157" spans="1:17" ht="14.25">
      <c r="A157" s="11" t="s">
        <v>254</v>
      </c>
      <c r="B157" s="4" t="s">
        <v>255</v>
      </c>
      <c r="C157" s="55">
        <v>100000</v>
      </c>
      <c r="D157" s="55">
        <v>100000</v>
      </c>
      <c r="E157" s="55">
        <v>77000</v>
      </c>
      <c r="F157" s="55">
        <v>96000</v>
      </c>
      <c r="G157" s="55">
        <v>100000</v>
      </c>
      <c r="H157" s="55">
        <v>50000</v>
      </c>
      <c r="I157" s="55">
        <v>50000</v>
      </c>
      <c r="J157" s="55">
        <v>100000</v>
      </c>
      <c r="K157" s="55">
        <v>2000</v>
      </c>
      <c r="L157" s="55">
        <v>100000</v>
      </c>
      <c r="M157" s="55">
        <v>150000</v>
      </c>
      <c r="N157" s="55">
        <v>150000</v>
      </c>
      <c r="O157" s="218">
        <f>'1. bevételek '!F38</f>
        <v>1075000</v>
      </c>
      <c r="P157" s="187">
        <f t="shared" si="39"/>
        <v>1075000</v>
      </c>
      <c r="Q157" s="187">
        <f t="shared" si="40"/>
        <v>0</v>
      </c>
    </row>
    <row r="158" spans="1:17" ht="14.25">
      <c r="A158" s="11" t="s">
        <v>256</v>
      </c>
      <c r="B158" s="4" t="s">
        <v>257</v>
      </c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23"/>
      <c r="P158" s="187">
        <f t="shared" si="39"/>
        <v>0</v>
      </c>
      <c r="Q158" s="187">
        <f t="shared" si="40"/>
        <v>0</v>
      </c>
    </row>
    <row r="159" spans="1:17" ht="14.25">
      <c r="A159" s="11" t="s">
        <v>399</v>
      </c>
      <c r="B159" s="4" t="s">
        <v>258</v>
      </c>
      <c r="C159" s="55"/>
      <c r="D159" s="55"/>
      <c r="E159" s="55">
        <v>50000</v>
      </c>
      <c r="F159" s="55"/>
      <c r="G159" s="55"/>
      <c r="H159" s="55">
        <v>50000</v>
      </c>
      <c r="I159" s="55"/>
      <c r="J159" s="55"/>
      <c r="K159" s="55"/>
      <c r="L159" s="55"/>
      <c r="M159" s="55"/>
      <c r="N159" s="55"/>
      <c r="O159" s="23">
        <f>'1. bevételek '!F40</f>
        <v>100000</v>
      </c>
      <c r="P159" s="187">
        <f t="shared" si="39"/>
        <v>100000</v>
      </c>
      <c r="Q159" s="187">
        <f t="shared" si="40"/>
        <v>0</v>
      </c>
    </row>
    <row r="160" spans="1:17" ht="14.25">
      <c r="A160" s="11" t="s">
        <v>400</v>
      </c>
      <c r="B160" s="4" t="s">
        <v>259</v>
      </c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23"/>
      <c r="P160" s="187">
        <f t="shared" si="39"/>
        <v>0</v>
      </c>
      <c r="Q160" s="187">
        <f t="shared" si="40"/>
        <v>0</v>
      </c>
    </row>
    <row r="161" spans="1:17" ht="14.25">
      <c r="A161" s="11" t="s">
        <v>401</v>
      </c>
      <c r="B161" s="4" t="s">
        <v>260</v>
      </c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23"/>
      <c r="P161" s="187">
        <f t="shared" si="39"/>
        <v>0</v>
      </c>
      <c r="Q161" s="187">
        <f t="shared" si="40"/>
        <v>0</v>
      </c>
    </row>
    <row r="162" spans="1:17" ht="14.25">
      <c r="A162" s="40" t="s">
        <v>424</v>
      </c>
      <c r="B162" s="41" t="s">
        <v>261</v>
      </c>
      <c r="C162" s="210">
        <f aca="true" t="shared" si="44" ref="C162:N162">SUM(C152:C161)</f>
        <v>400000</v>
      </c>
      <c r="D162" s="210">
        <f t="shared" si="44"/>
        <v>400000</v>
      </c>
      <c r="E162" s="210">
        <f t="shared" si="44"/>
        <v>427000</v>
      </c>
      <c r="F162" s="210">
        <f t="shared" si="44"/>
        <v>396000</v>
      </c>
      <c r="G162" s="210">
        <f t="shared" si="44"/>
        <v>400000</v>
      </c>
      <c r="H162" s="210">
        <f t="shared" si="44"/>
        <v>400000</v>
      </c>
      <c r="I162" s="210">
        <f t="shared" si="44"/>
        <v>390000</v>
      </c>
      <c r="J162" s="210">
        <f t="shared" si="44"/>
        <v>820000</v>
      </c>
      <c r="K162" s="210">
        <f t="shared" si="44"/>
        <v>72000</v>
      </c>
      <c r="L162" s="210">
        <f t="shared" si="44"/>
        <v>470114</v>
      </c>
      <c r="M162" s="210">
        <f t="shared" si="44"/>
        <v>600000</v>
      </c>
      <c r="N162" s="210">
        <f t="shared" si="44"/>
        <v>500000</v>
      </c>
      <c r="O162" s="210">
        <f>SUM(O152:O161)</f>
        <v>5275114</v>
      </c>
      <c r="P162" s="187">
        <f t="shared" si="39"/>
        <v>5275114</v>
      </c>
      <c r="Q162" s="187">
        <f t="shared" si="40"/>
        <v>0</v>
      </c>
    </row>
    <row r="163" spans="1:17" ht="26.25">
      <c r="A163" s="11" t="s">
        <v>270</v>
      </c>
      <c r="B163" s="4" t="s">
        <v>271</v>
      </c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23"/>
      <c r="P163" s="187">
        <f t="shared" si="39"/>
        <v>0</v>
      </c>
      <c r="Q163" s="187">
        <f t="shared" si="40"/>
        <v>0</v>
      </c>
    </row>
    <row r="164" spans="1:17" ht="26.25">
      <c r="A164" s="3" t="s">
        <v>405</v>
      </c>
      <c r="B164" s="4" t="s">
        <v>272</v>
      </c>
      <c r="C164" s="55"/>
      <c r="D164" s="55"/>
      <c r="E164" s="55">
        <v>0</v>
      </c>
      <c r="F164" s="55"/>
      <c r="G164" s="55"/>
      <c r="H164" s="55"/>
      <c r="I164" s="55"/>
      <c r="J164" s="55"/>
      <c r="K164" s="55"/>
      <c r="L164" s="55"/>
      <c r="M164" s="55"/>
      <c r="N164" s="55"/>
      <c r="O164" s="23">
        <v>0</v>
      </c>
      <c r="P164" s="187">
        <f t="shared" si="39"/>
        <v>0</v>
      </c>
      <c r="Q164" s="187">
        <f t="shared" si="40"/>
        <v>0</v>
      </c>
    </row>
    <row r="165" spans="1:17" ht="14.25">
      <c r="A165" s="11" t="s">
        <v>406</v>
      </c>
      <c r="B165" s="4" t="s">
        <v>273</v>
      </c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23"/>
      <c r="P165" s="187">
        <f t="shared" si="39"/>
        <v>0</v>
      </c>
      <c r="Q165" s="187">
        <f t="shared" si="40"/>
        <v>0</v>
      </c>
    </row>
    <row r="166" spans="1:17" ht="14.25">
      <c r="A166" s="35" t="s">
        <v>426</v>
      </c>
      <c r="B166" s="41" t="s">
        <v>274</v>
      </c>
      <c r="C166" s="210">
        <f aca="true" t="shared" si="45" ref="C166:N166">SUM(C163:C165)</f>
        <v>0</v>
      </c>
      <c r="D166" s="210">
        <f t="shared" si="45"/>
        <v>0</v>
      </c>
      <c r="E166" s="210">
        <f t="shared" si="45"/>
        <v>0</v>
      </c>
      <c r="F166" s="210">
        <f t="shared" si="45"/>
        <v>0</v>
      </c>
      <c r="G166" s="210">
        <f t="shared" si="45"/>
        <v>0</v>
      </c>
      <c r="H166" s="210">
        <f t="shared" si="45"/>
        <v>0</v>
      </c>
      <c r="I166" s="210">
        <f t="shared" si="45"/>
        <v>0</v>
      </c>
      <c r="J166" s="210">
        <f t="shared" si="45"/>
        <v>0</v>
      </c>
      <c r="K166" s="210">
        <f t="shared" si="45"/>
        <v>0</v>
      </c>
      <c r="L166" s="210">
        <f t="shared" si="45"/>
        <v>0</v>
      </c>
      <c r="M166" s="210">
        <f t="shared" si="45"/>
        <v>0</v>
      </c>
      <c r="N166" s="210">
        <f t="shared" si="45"/>
        <v>0</v>
      </c>
      <c r="O166" s="210">
        <f>SUM(O163:O165)</f>
        <v>0</v>
      </c>
      <c r="P166" s="187">
        <f t="shared" si="39"/>
        <v>0</v>
      </c>
      <c r="Q166" s="187">
        <f t="shared" si="40"/>
        <v>0</v>
      </c>
    </row>
    <row r="167" spans="1:17" ht="15">
      <c r="A167" s="44" t="s">
        <v>625</v>
      </c>
      <c r="B167" s="46"/>
      <c r="C167" s="44">
        <f aca="true" t="shared" si="46" ref="C167:N167">SUM(C137,C151,C162,C166)</f>
        <v>1106911.3333333335</v>
      </c>
      <c r="D167" s="44">
        <f t="shared" si="46"/>
        <v>1106911.3333333335</v>
      </c>
      <c r="E167" s="44">
        <f t="shared" si="46"/>
        <v>7733911.333333333</v>
      </c>
      <c r="F167" s="44">
        <f t="shared" si="46"/>
        <v>1102911.3333333335</v>
      </c>
      <c r="G167" s="44">
        <f t="shared" si="46"/>
        <v>4106911.3333333335</v>
      </c>
      <c r="H167" s="44">
        <f t="shared" si="46"/>
        <v>1106911.3333333335</v>
      </c>
      <c r="I167" s="44">
        <f t="shared" si="46"/>
        <v>1096911.3333333335</v>
      </c>
      <c r="J167" s="44">
        <f t="shared" si="46"/>
        <v>3126911.3333333335</v>
      </c>
      <c r="K167" s="44">
        <f t="shared" si="46"/>
        <v>5718911.333333333</v>
      </c>
      <c r="L167" s="44">
        <f t="shared" si="46"/>
        <v>1237025.3333333335</v>
      </c>
      <c r="M167" s="44">
        <f t="shared" si="46"/>
        <v>1306911.3333333335</v>
      </c>
      <c r="N167" s="44">
        <f t="shared" si="46"/>
        <v>2206911.3333333335</v>
      </c>
      <c r="O167" s="44">
        <f>SUM(O166,O162,O151,O137)</f>
        <v>30958050</v>
      </c>
      <c r="P167" s="187">
        <f t="shared" si="39"/>
        <v>30958049.999999996</v>
      </c>
      <c r="Q167" s="187">
        <f t="shared" si="40"/>
        <v>0</v>
      </c>
    </row>
    <row r="168" spans="1:17" ht="14.25">
      <c r="A168" s="3" t="s">
        <v>224</v>
      </c>
      <c r="B168" s="4" t="s">
        <v>225</v>
      </c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23"/>
      <c r="P168" s="187">
        <f t="shared" si="39"/>
        <v>0</v>
      </c>
      <c r="Q168" s="187">
        <f t="shared" si="40"/>
        <v>0</v>
      </c>
    </row>
    <row r="169" spans="1:17" ht="26.25">
      <c r="A169" s="3" t="s">
        <v>226</v>
      </c>
      <c r="B169" s="4" t="s">
        <v>227</v>
      </c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23"/>
      <c r="P169" s="187">
        <f t="shared" si="39"/>
        <v>0</v>
      </c>
      <c r="Q169" s="187">
        <f t="shared" si="40"/>
        <v>0</v>
      </c>
    </row>
    <row r="170" spans="1:17" ht="26.25">
      <c r="A170" s="3" t="s">
        <v>383</v>
      </c>
      <c r="B170" s="4" t="s">
        <v>228</v>
      </c>
      <c r="C170" s="55"/>
      <c r="D170" s="55"/>
      <c r="E170" s="55">
        <v>0</v>
      </c>
      <c r="F170" s="55"/>
      <c r="G170" s="55"/>
      <c r="H170" s="55"/>
      <c r="I170" s="55"/>
      <c r="J170" s="55"/>
      <c r="K170" s="55"/>
      <c r="L170" s="55"/>
      <c r="M170" s="55"/>
      <c r="N170" s="55"/>
      <c r="O170" s="23">
        <v>0</v>
      </c>
      <c r="P170" s="187">
        <f t="shared" si="39"/>
        <v>0</v>
      </c>
      <c r="Q170" s="187">
        <f t="shared" si="40"/>
        <v>0</v>
      </c>
    </row>
    <row r="171" spans="1:17" ht="26.25">
      <c r="A171" s="3" t="s">
        <v>384</v>
      </c>
      <c r="B171" s="4" t="s">
        <v>229</v>
      </c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23"/>
      <c r="P171" s="187">
        <f t="shared" si="39"/>
        <v>0</v>
      </c>
      <c r="Q171" s="187">
        <f t="shared" si="40"/>
        <v>0</v>
      </c>
    </row>
    <row r="172" spans="1:17" ht="14.25">
      <c r="A172" s="3" t="s">
        <v>385</v>
      </c>
      <c r="B172" s="4" t="s">
        <v>230</v>
      </c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23"/>
      <c r="P172" s="187">
        <f t="shared" si="39"/>
        <v>0</v>
      </c>
      <c r="Q172" s="187">
        <f t="shared" si="40"/>
        <v>0</v>
      </c>
    </row>
    <row r="173" spans="1:17" ht="14.25">
      <c r="A173" s="35" t="s">
        <v>420</v>
      </c>
      <c r="B173" s="41" t="s">
        <v>231</v>
      </c>
      <c r="C173" s="41">
        <f aca="true" t="shared" si="47" ref="C173:N173">SUM(C168:C172)</f>
        <v>0</v>
      </c>
      <c r="D173" s="41">
        <f t="shared" si="47"/>
        <v>0</v>
      </c>
      <c r="E173" s="41">
        <f t="shared" si="47"/>
        <v>0</v>
      </c>
      <c r="F173" s="41">
        <f t="shared" si="47"/>
        <v>0</v>
      </c>
      <c r="G173" s="41">
        <f t="shared" si="47"/>
        <v>0</v>
      </c>
      <c r="H173" s="41">
        <f t="shared" si="47"/>
        <v>0</v>
      </c>
      <c r="I173" s="41">
        <f t="shared" si="47"/>
        <v>0</v>
      </c>
      <c r="J173" s="41">
        <f t="shared" si="47"/>
        <v>0</v>
      </c>
      <c r="K173" s="41">
        <f t="shared" si="47"/>
        <v>0</v>
      </c>
      <c r="L173" s="41">
        <f t="shared" si="47"/>
        <v>0</v>
      </c>
      <c r="M173" s="41">
        <f t="shared" si="47"/>
        <v>0</v>
      </c>
      <c r="N173" s="41">
        <f t="shared" si="47"/>
        <v>0</v>
      </c>
      <c r="O173" s="41">
        <f>SUM(O168:O172)</f>
        <v>0</v>
      </c>
      <c r="P173" s="187">
        <f t="shared" si="39"/>
        <v>0</v>
      </c>
      <c r="Q173" s="187">
        <f t="shared" si="40"/>
        <v>0</v>
      </c>
    </row>
    <row r="174" spans="1:17" ht="14.25">
      <c r="A174" s="11" t="s">
        <v>402</v>
      </c>
      <c r="B174" s="4" t="s">
        <v>262</v>
      </c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23"/>
      <c r="P174" s="187">
        <f t="shared" si="39"/>
        <v>0</v>
      </c>
      <c r="Q174" s="187">
        <f t="shared" si="40"/>
        <v>0</v>
      </c>
    </row>
    <row r="175" spans="1:17" ht="14.25">
      <c r="A175" s="11" t="s">
        <v>403</v>
      </c>
      <c r="B175" s="4" t="s">
        <v>263</v>
      </c>
      <c r="C175" s="55"/>
      <c r="D175" s="55">
        <v>0</v>
      </c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23">
        <v>0</v>
      </c>
      <c r="P175" s="187">
        <f t="shared" si="39"/>
        <v>0</v>
      </c>
      <c r="Q175" s="187">
        <f t="shared" si="40"/>
        <v>0</v>
      </c>
    </row>
    <row r="176" spans="1:17" ht="14.25">
      <c r="A176" s="11" t="s">
        <v>264</v>
      </c>
      <c r="B176" s="4" t="s">
        <v>265</v>
      </c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23"/>
      <c r="P176" s="187">
        <f t="shared" si="39"/>
        <v>0</v>
      </c>
      <c r="Q176" s="187">
        <f t="shared" si="40"/>
        <v>0</v>
      </c>
    </row>
    <row r="177" spans="1:17" ht="14.25">
      <c r="A177" s="11" t="s">
        <v>404</v>
      </c>
      <c r="B177" s="4" t="s">
        <v>266</v>
      </c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23"/>
      <c r="P177" s="187">
        <f t="shared" si="39"/>
        <v>0</v>
      </c>
      <c r="Q177" s="187">
        <f t="shared" si="40"/>
        <v>0</v>
      </c>
    </row>
    <row r="178" spans="1:17" ht="14.25">
      <c r="A178" s="11" t="s">
        <v>267</v>
      </c>
      <c r="B178" s="4" t="s">
        <v>268</v>
      </c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23"/>
      <c r="P178" s="187">
        <f t="shared" si="39"/>
        <v>0</v>
      </c>
      <c r="Q178" s="187">
        <f t="shared" si="40"/>
        <v>0</v>
      </c>
    </row>
    <row r="179" spans="1:17" ht="14.25">
      <c r="A179" s="35" t="s">
        <v>425</v>
      </c>
      <c r="B179" s="41" t="s">
        <v>269</v>
      </c>
      <c r="C179" s="210">
        <f aca="true" t="shared" si="48" ref="C179:N179">SUM(C174:C178)</f>
        <v>0</v>
      </c>
      <c r="D179" s="210">
        <f t="shared" si="48"/>
        <v>0</v>
      </c>
      <c r="E179" s="210">
        <f t="shared" si="48"/>
        <v>0</v>
      </c>
      <c r="F179" s="210">
        <f t="shared" si="48"/>
        <v>0</v>
      </c>
      <c r="G179" s="210">
        <f t="shared" si="48"/>
        <v>0</v>
      </c>
      <c r="H179" s="210">
        <f t="shared" si="48"/>
        <v>0</v>
      </c>
      <c r="I179" s="210">
        <f t="shared" si="48"/>
        <v>0</v>
      </c>
      <c r="J179" s="210">
        <f t="shared" si="48"/>
        <v>0</v>
      </c>
      <c r="K179" s="210">
        <f t="shared" si="48"/>
        <v>0</v>
      </c>
      <c r="L179" s="210">
        <f t="shared" si="48"/>
        <v>0</v>
      </c>
      <c r="M179" s="210">
        <f t="shared" si="48"/>
        <v>0</v>
      </c>
      <c r="N179" s="210">
        <f t="shared" si="48"/>
        <v>0</v>
      </c>
      <c r="O179" s="210">
        <f>SUM(O174:O178)</f>
        <v>0</v>
      </c>
      <c r="P179" s="187">
        <f t="shared" si="39"/>
        <v>0</v>
      </c>
      <c r="Q179" s="187">
        <f t="shared" si="40"/>
        <v>0</v>
      </c>
    </row>
    <row r="180" spans="1:17" ht="26.25">
      <c r="A180" s="11" t="s">
        <v>275</v>
      </c>
      <c r="B180" s="4" t="s">
        <v>276</v>
      </c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23"/>
      <c r="P180" s="187">
        <f t="shared" si="39"/>
        <v>0</v>
      </c>
      <c r="Q180" s="187">
        <f t="shared" si="40"/>
        <v>0</v>
      </c>
    </row>
    <row r="181" spans="1:17" ht="26.25">
      <c r="A181" s="3" t="s">
        <v>407</v>
      </c>
      <c r="B181" s="4" t="s">
        <v>277</v>
      </c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>
        <v>0</v>
      </c>
      <c r="O181" s="23"/>
      <c r="P181" s="187">
        <f t="shared" si="39"/>
        <v>0</v>
      </c>
      <c r="Q181" s="187">
        <f t="shared" si="40"/>
        <v>0</v>
      </c>
    </row>
    <row r="182" spans="1:17" ht="14.25">
      <c r="A182" s="11" t="s">
        <v>408</v>
      </c>
      <c r="B182" s="4" t="s">
        <v>278</v>
      </c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23"/>
      <c r="P182" s="187">
        <f t="shared" si="39"/>
        <v>0</v>
      </c>
      <c r="Q182" s="187">
        <f t="shared" si="40"/>
        <v>0</v>
      </c>
    </row>
    <row r="183" spans="1:17" ht="14.25">
      <c r="A183" s="35" t="s">
        <v>428</v>
      </c>
      <c r="B183" s="41" t="s">
        <v>279</v>
      </c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23"/>
      <c r="P183" s="187">
        <f t="shared" si="39"/>
        <v>0</v>
      </c>
      <c r="Q183" s="187">
        <f t="shared" si="40"/>
        <v>0</v>
      </c>
    </row>
    <row r="184" spans="1:17" ht="15">
      <c r="A184" s="44" t="s">
        <v>626</v>
      </c>
      <c r="B184" s="46"/>
      <c r="C184" s="44">
        <f aca="true" t="shared" si="49" ref="C184:N184">SUM(C179,C173)</f>
        <v>0</v>
      </c>
      <c r="D184" s="44">
        <f t="shared" si="49"/>
        <v>0</v>
      </c>
      <c r="E184" s="44">
        <f t="shared" si="49"/>
        <v>0</v>
      </c>
      <c r="F184" s="44">
        <f t="shared" si="49"/>
        <v>0</v>
      </c>
      <c r="G184" s="44">
        <f t="shared" si="49"/>
        <v>0</v>
      </c>
      <c r="H184" s="44">
        <f t="shared" si="49"/>
        <v>0</v>
      </c>
      <c r="I184" s="44">
        <f t="shared" si="49"/>
        <v>0</v>
      </c>
      <c r="J184" s="44">
        <f t="shared" si="49"/>
        <v>0</v>
      </c>
      <c r="K184" s="44">
        <f t="shared" si="49"/>
        <v>0</v>
      </c>
      <c r="L184" s="44">
        <f t="shared" si="49"/>
        <v>0</v>
      </c>
      <c r="M184" s="44">
        <f t="shared" si="49"/>
        <v>0</v>
      </c>
      <c r="N184" s="44">
        <f t="shared" si="49"/>
        <v>0</v>
      </c>
      <c r="O184" s="44">
        <f>SUM(O179,O173)</f>
        <v>0</v>
      </c>
      <c r="P184" s="187">
        <f t="shared" si="39"/>
        <v>0</v>
      </c>
      <c r="Q184" s="187">
        <f t="shared" si="40"/>
        <v>0</v>
      </c>
    </row>
    <row r="185" spans="1:17" ht="15">
      <c r="A185" s="39" t="s">
        <v>427</v>
      </c>
      <c r="B185" s="31" t="s">
        <v>280</v>
      </c>
      <c r="C185" s="211">
        <f aca="true" t="shared" si="50" ref="C185:N185">SUM(C167,C184)</f>
        <v>1106911.3333333335</v>
      </c>
      <c r="D185" s="211">
        <f t="shared" si="50"/>
        <v>1106911.3333333335</v>
      </c>
      <c r="E185" s="211">
        <f t="shared" si="50"/>
        <v>7733911.333333333</v>
      </c>
      <c r="F185" s="211">
        <f t="shared" si="50"/>
        <v>1102911.3333333335</v>
      </c>
      <c r="G185" s="211">
        <f t="shared" si="50"/>
        <v>4106911.3333333335</v>
      </c>
      <c r="H185" s="211">
        <f t="shared" si="50"/>
        <v>1106911.3333333335</v>
      </c>
      <c r="I185" s="211">
        <f t="shared" si="50"/>
        <v>1096911.3333333335</v>
      </c>
      <c r="J185" s="211">
        <f t="shared" si="50"/>
        <v>3126911.3333333335</v>
      </c>
      <c r="K185" s="211">
        <f t="shared" si="50"/>
        <v>5718911.333333333</v>
      </c>
      <c r="L185" s="211">
        <f t="shared" si="50"/>
        <v>1237025.3333333335</v>
      </c>
      <c r="M185" s="211">
        <f t="shared" si="50"/>
        <v>1306911.3333333335</v>
      </c>
      <c r="N185" s="211">
        <f t="shared" si="50"/>
        <v>2206911.3333333335</v>
      </c>
      <c r="O185" s="211">
        <f>SUM(O167,O184)</f>
        <v>30958050</v>
      </c>
      <c r="P185" s="187">
        <f t="shared" si="39"/>
        <v>30958049.999999996</v>
      </c>
      <c r="Q185" s="187">
        <f t="shared" si="40"/>
        <v>0</v>
      </c>
    </row>
    <row r="186" spans="1:17" ht="15">
      <c r="A186" s="106" t="s">
        <v>628</v>
      </c>
      <c r="B186" s="4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23"/>
      <c r="P186" s="187">
        <f t="shared" si="39"/>
        <v>0</v>
      </c>
      <c r="Q186" s="187">
        <f t="shared" si="40"/>
        <v>0</v>
      </c>
    </row>
    <row r="187" spans="1:17" ht="15">
      <c r="A187" s="106" t="s">
        <v>629</v>
      </c>
      <c r="B187" s="4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23"/>
      <c r="P187" s="187">
        <f t="shared" si="39"/>
        <v>0</v>
      </c>
      <c r="Q187" s="187">
        <f t="shared" si="40"/>
        <v>0</v>
      </c>
    </row>
    <row r="188" spans="1:17" ht="14.25">
      <c r="A188" s="33" t="s">
        <v>409</v>
      </c>
      <c r="B188" s="3" t="s">
        <v>281</v>
      </c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23"/>
      <c r="P188" s="187">
        <f t="shared" si="39"/>
        <v>0</v>
      </c>
      <c r="Q188" s="187">
        <f t="shared" si="40"/>
        <v>0</v>
      </c>
    </row>
    <row r="189" spans="1:17" ht="14.25">
      <c r="A189" s="11" t="s">
        <v>282</v>
      </c>
      <c r="B189" s="3" t="s">
        <v>283</v>
      </c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23"/>
      <c r="P189" s="187">
        <f t="shared" si="39"/>
        <v>0</v>
      </c>
      <c r="Q189" s="187">
        <f t="shared" si="40"/>
        <v>0</v>
      </c>
    </row>
    <row r="190" spans="1:17" ht="14.25">
      <c r="A190" s="33" t="s">
        <v>410</v>
      </c>
      <c r="B190" s="3" t="s">
        <v>284</v>
      </c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23"/>
      <c r="P190" s="187">
        <f t="shared" si="39"/>
        <v>0</v>
      </c>
      <c r="Q190" s="187">
        <f t="shared" si="40"/>
        <v>0</v>
      </c>
    </row>
    <row r="191" spans="1:17" ht="14.25">
      <c r="A191" s="13" t="s">
        <v>429</v>
      </c>
      <c r="B191" s="5" t="s">
        <v>285</v>
      </c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23"/>
      <c r="P191" s="187">
        <f t="shared" si="39"/>
        <v>0</v>
      </c>
      <c r="Q191" s="187">
        <f t="shared" si="40"/>
        <v>0</v>
      </c>
    </row>
    <row r="192" spans="1:17" ht="14.25">
      <c r="A192" s="11" t="s">
        <v>411</v>
      </c>
      <c r="B192" s="3" t="s">
        <v>286</v>
      </c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23"/>
      <c r="P192" s="187">
        <f t="shared" si="39"/>
        <v>0</v>
      </c>
      <c r="Q192" s="187">
        <f t="shared" si="40"/>
        <v>0</v>
      </c>
    </row>
    <row r="193" spans="1:17" ht="14.25">
      <c r="A193" s="33" t="s">
        <v>287</v>
      </c>
      <c r="B193" s="3" t="s">
        <v>288</v>
      </c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23"/>
      <c r="P193" s="187">
        <f t="shared" si="39"/>
        <v>0</v>
      </c>
      <c r="Q193" s="187">
        <f t="shared" si="40"/>
        <v>0</v>
      </c>
    </row>
    <row r="194" spans="1:17" ht="14.25">
      <c r="A194" s="11" t="s">
        <v>412</v>
      </c>
      <c r="B194" s="3" t="s">
        <v>289</v>
      </c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23"/>
      <c r="P194" s="187">
        <f t="shared" si="39"/>
        <v>0</v>
      </c>
      <c r="Q194" s="187">
        <f t="shared" si="40"/>
        <v>0</v>
      </c>
    </row>
    <row r="195" spans="1:17" ht="14.25">
      <c r="A195" s="33" t="s">
        <v>290</v>
      </c>
      <c r="B195" s="3" t="s">
        <v>291</v>
      </c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23"/>
      <c r="P195" s="187">
        <f t="shared" si="39"/>
        <v>0</v>
      </c>
      <c r="Q195" s="187">
        <f t="shared" si="40"/>
        <v>0</v>
      </c>
    </row>
    <row r="196" spans="1:17" ht="14.25">
      <c r="A196" s="12" t="s">
        <v>430</v>
      </c>
      <c r="B196" s="5" t="s">
        <v>292</v>
      </c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23"/>
      <c r="P196" s="187">
        <f t="shared" si="39"/>
        <v>0</v>
      </c>
      <c r="Q196" s="187">
        <f t="shared" si="40"/>
        <v>0</v>
      </c>
    </row>
    <row r="197" spans="1:17" ht="14.25">
      <c r="A197" s="3" t="s">
        <v>460</v>
      </c>
      <c r="B197" s="3" t="s">
        <v>293</v>
      </c>
      <c r="C197" s="55">
        <f>O197</f>
        <v>31041950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23">
        <f>'1. bevételek '!F78</f>
        <v>31041950</v>
      </c>
      <c r="P197" s="187">
        <f t="shared" si="39"/>
        <v>31041950</v>
      </c>
      <c r="Q197" s="187">
        <f t="shared" si="40"/>
        <v>0</v>
      </c>
    </row>
    <row r="198" spans="1:17" ht="14.25">
      <c r="A198" s="3" t="s">
        <v>461</v>
      </c>
      <c r="B198" s="3" t="s">
        <v>293</v>
      </c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23"/>
      <c r="P198" s="187">
        <f t="shared" si="39"/>
        <v>0</v>
      </c>
      <c r="Q198" s="187">
        <f t="shared" si="40"/>
        <v>0</v>
      </c>
    </row>
    <row r="199" spans="1:17" ht="14.25">
      <c r="A199" s="3" t="s">
        <v>458</v>
      </c>
      <c r="B199" s="3" t="s">
        <v>294</v>
      </c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23"/>
      <c r="P199" s="187">
        <f t="shared" si="39"/>
        <v>0</v>
      </c>
      <c r="Q199" s="187">
        <f t="shared" si="40"/>
        <v>0</v>
      </c>
    </row>
    <row r="200" spans="1:17" ht="14.25">
      <c r="A200" s="3" t="s">
        <v>459</v>
      </c>
      <c r="B200" s="3" t="s">
        <v>294</v>
      </c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23"/>
      <c r="P200" s="187">
        <f aca="true" t="shared" si="51" ref="P200:P214">SUM(C200:N200)</f>
        <v>0</v>
      </c>
      <c r="Q200" s="187">
        <f aca="true" t="shared" si="52" ref="Q200:Q214">P200-O200</f>
        <v>0</v>
      </c>
    </row>
    <row r="201" spans="1:17" ht="14.25">
      <c r="A201" s="5" t="s">
        <v>431</v>
      </c>
      <c r="B201" s="5" t="s">
        <v>295</v>
      </c>
      <c r="C201" s="212">
        <f aca="true" t="shared" si="53" ref="C201:N201">SUM(C197:C200)</f>
        <v>31041950</v>
      </c>
      <c r="D201" s="212">
        <f t="shared" si="53"/>
        <v>0</v>
      </c>
      <c r="E201" s="212">
        <f t="shared" si="53"/>
        <v>0</v>
      </c>
      <c r="F201" s="212">
        <f t="shared" si="53"/>
        <v>0</v>
      </c>
      <c r="G201" s="212">
        <f t="shared" si="53"/>
        <v>0</v>
      </c>
      <c r="H201" s="212">
        <f t="shared" si="53"/>
        <v>0</v>
      </c>
      <c r="I201" s="212">
        <f t="shared" si="53"/>
        <v>0</v>
      </c>
      <c r="J201" s="212">
        <f t="shared" si="53"/>
        <v>0</v>
      </c>
      <c r="K201" s="212">
        <f t="shared" si="53"/>
        <v>0</v>
      </c>
      <c r="L201" s="212">
        <f t="shared" si="53"/>
        <v>0</v>
      </c>
      <c r="M201" s="212">
        <f t="shared" si="53"/>
        <v>0</v>
      </c>
      <c r="N201" s="212">
        <f t="shared" si="53"/>
        <v>0</v>
      </c>
      <c r="O201" s="212">
        <f>SUM(O197:O200)</f>
        <v>31041950</v>
      </c>
      <c r="P201" s="187">
        <f t="shared" si="51"/>
        <v>31041950</v>
      </c>
      <c r="Q201" s="187">
        <f t="shared" si="52"/>
        <v>0</v>
      </c>
    </row>
    <row r="202" spans="1:17" ht="14.25">
      <c r="A202" s="33" t="s">
        <v>296</v>
      </c>
      <c r="B202" s="3" t="s">
        <v>297</v>
      </c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23"/>
      <c r="P202" s="187">
        <f t="shared" si="51"/>
        <v>0</v>
      </c>
      <c r="Q202" s="187">
        <f t="shared" si="52"/>
        <v>0</v>
      </c>
    </row>
    <row r="203" spans="1:17" ht="14.25">
      <c r="A203" s="33" t="s">
        <v>298</v>
      </c>
      <c r="B203" s="3" t="s">
        <v>299</v>
      </c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23"/>
      <c r="P203" s="187">
        <f t="shared" si="51"/>
        <v>0</v>
      </c>
      <c r="Q203" s="187">
        <f t="shared" si="52"/>
        <v>0</v>
      </c>
    </row>
    <row r="204" spans="1:17" ht="14.25">
      <c r="A204" s="33" t="s">
        <v>300</v>
      </c>
      <c r="B204" s="3" t="s">
        <v>301</v>
      </c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23"/>
      <c r="P204" s="187">
        <f t="shared" si="51"/>
        <v>0</v>
      </c>
      <c r="Q204" s="187">
        <f t="shared" si="52"/>
        <v>0</v>
      </c>
    </row>
    <row r="205" spans="1:17" ht="14.25">
      <c r="A205" s="33" t="s">
        <v>302</v>
      </c>
      <c r="B205" s="3" t="s">
        <v>303</v>
      </c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23"/>
      <c r="P205" s="187">
        <f t="shared" si="51"/>
        <v>0</v>
      </c>
      <c r="Q205" s="187">
        <f t="shared" si="52"/>
        <v>0</v>
      </c>
    </row>
    <row r="206" spans="1:17" ht="14.25">
      <c r="A206" s="11" t="s">
        <v>413</v>
      </c>
      <c r="B206" s="3" t="s">
        <v>304</v>
      </c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23"/>
      <c r="P206" s="187">
        <f t="shared" si="51"/>
        <v>0</v>
      </c>
      <c r="Q206" s="187">
        <f t="shared" si="52"/>
        <v>0</v>
      </c>
    </row>
    <row r="207" spans="1:17" ht="14.25">
      <c r="A207" s="13" t="s">
        <v>432</v>
      </c>
      <c r="B207" s="5" t="s">
        <v>305</v>
      </c>
      <c r="C207" s="212">
        <f aca="true" t="shared" si="54" ref="C207:N207">SUM(C201)</f>
        <v>31041950</v>
      </c>
      <c r="D207" s="212">
        <f t="shared" si="54"/>
        <v>0</v>
      </c>
      <c r="E207" s="212">
        <f t="shared" si="54"/>
        <v>0</v>
      </c>
      <c r="F207" s="212">
        <f t="shared" si="54"/>
        <v>0</v>
      </c>
      <c r="G207" s="212">
        <f t="shared" si="54"/>
        <v>0</v>
      </c>
      <c r="H207" s="212">
        <f t="shared" si="54"/>
        <v>0</v>
      </c>
      <c r="I207" s="212">
        <f t="shared" si="54"/>
        <v>0</v>
      </c>
      <c r="J207" s="212">
        <f t="shared" si="54"/>
        <v>0</v>
      </c>
      <c r="K207" s="212">
        <f t="shared" si="54"/>
        <v>0</v>
      </c>
      <c r="L207" s="212">
        <f t="shared" si="54"/>
        <v>0</v>
      </c>
      <c r="M207" s="212">
        <f t="shared" si="54"/>
        <v>0</v>
      </c>
      <c r="N207" s="212">
        <f t="shared" si="54"/>
        <v>0</v>
      </c>
      <c r="O207" s="212">
        <f>SUM(O201)</f>
        <v>31041950</v>
      </c>
      <c r="P207" s="187">
        <f t="shared" si="51"/>
        <v>31041950</v>
      </c>
      <c r="Q207" s="187">
        <f t="shared" si="52"/>
        <v>0</v>
      </c>
    </row>
    <row r="208" spans="1:17" ht="14.25">
      <c r="A208" s="11" t="s">
        <v>306</v>
      </c>
      <c r="B208" s="3" t="s">
        <v>307</v>
      </c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23"/>
      <c r="P208" s="187">
        <f t="shared" si="51"/>
        <v>0</v>
      </c>
      <c r="Q208" s="187">
        <f t="shared" si="52"/>
        <v>0</v>
      </c>
    </row>
    <row r="209" spans="1:17" ht="14.25">
      <c r="A209" s="11" t="s">
        <v>308</v>
      </c>
      <c r="B209" s="3" t="s">
        <v>309</v>
      </c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23"/>
      <c r="P209" s="187">
        <f t="shared" si="51"/>
        <v>0</v>
      </c>
      <c r="Q209" s="187">
        <f t="shared" si="52"/>
        <v>0</v>
      </c>
    </row>
    <row r="210" spans="1:17" ht="14.25">
      <c r="A210" s="33" t="s">
        <v>310</v>
      </c>
      <c r="B210" s="3" t="s">
        <v>311</v>
      </c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23"/>
      <c r="P210" s="187">
        <f t="shared" si="51"/>
        <v>0</v>
      </c>
      <c r="Q210" s="187">
        <f t="shared" si="52"/>
        <v>0</v>
      </c>
    </row>
    <row r="211" spans="1:17" ht="14.25">
      <c r="A211" s="33" t="s">
        <v>414</v>
      </c>
      <c r="B211" s="3" t="s">
        <v>312</v>
      </c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23"/>
      <c r="P211" s="187">
        <f t="shared" si="51"/>
        <v>0</v>
      </c>
      <c r="Q211" s="187">
        <f t="shared" si="52"/>
        <v>0</v>
      </c>
    </row>
    <row r="212" spans="1:17" ht="14.25">
      <c r="A212" s="12" t="s">
        <v>433</v>
      </c>
      <c r="B212" s="5" t="s">
        <v>313</v>
      </c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23"/>
      <c r="P212" s="187">
        <f t="shared" si="51"/>
        <v>0</v>
      </c>
      <c r="Q212" s="187">
        <f t="shared" si="52"/>
        <v>0</v>
      </c>
    </row>
    <row r="213" spans="1:17" ht="14.25">
      <c r="A213" s="13" t="s">
        <v>314</v>
      </c>
      <c r="B213" s="5" t="s">
        <v>315</v>
      </c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23"/>
      <c r="P213" s="187">
        <f t="shared" si="51"/>
        <v>0</v>
      </c>
      <c r="Q213" s="187">
        <f t="shared" si="52"/>
        <v>0</v>
      </c>
    </row>
    <row r="214" spans="1:17" ht="15">
      <c r="A214" s="36" t="s">
        <v>434</v>
      </c>
      <c r="B214" s="37" t="s">
        <v>316</v>
      </c>
      <c r="C214" s="213">
        <f aca="true" t="shared" si="55" ref="C214:N214">SUM(C207,C212,C213)</f>
        <v>31041950</v>
      </c>
      <c r="D214" s="213">
        <f t="shared" si="55"/>
        <v>0</v>
      </c>
      <c r="E214" s="213">
        <f t="shared" si="55"/>
        <v>0</v>
      </c>
      <c r="F214" s="213">
        <f t="shared" si="55"/>
        <v>0</v>
      </c>
      <c r="G214" s="213">
        <f t="shared" si="55"/>
        <v>0</v>
      </c>
      <c r="H214" s="213">
        <f t="shared" si="55"/>
        <v>0</v>
      </c>
      <c r="I214" s="213">
        <f t="shared" si="55"/>
        <v>0</v>
      </c>
      <c r="J214" s="213">
        <f t="shared" si="55"/>
        <v>0</v>
      </c>
      <c r="K214" s="213">
        <f t="shared" si="55"/>
        <v>0</v>
      </c>
      <c r="L214" s="213">
        <f t="shared" si="55"/>
        <v>0</v>
      </c>
      <c r="M214" s="213">
        <f t="shared" si="55"/>
        <v>0</v>
      </c>
      <c r="N214" s="213">
        <f t="shared" si="55"/>
        <v>0</v>
      </c>
      <c r="O214" s="213">
        <f>SUM(O207,O212,O213)</f>
        <v>31041950</v>
      </c>
      <c r="P214" s="187">
        <f t="shared" si="51"/>
        <v>31041950</v>
      </c>
      <c r="Q214" s="187">
        <f t="shared" si="52"/>
        <v>0</v>
      </c>
    </row>
    <row r="215" spans="1:15" ht="15">
      <c r="A215" s="62" t="s">
        <v>416</v>
      </c>
      <c r="B215" s="38"/>
      <c r="C215" s="214">
        <f aca="true" t="shared" si="56" ref="C215:N215">SUM(C214,C185)</f>
        <v>32148861.333333332</v>
      </c>
      <c r="D215" s="214">
        <f t="shared" si="56"/>
        <v>1106911.3333333335</v>
      </c>
      <c r="E215" s="214">
        <f t="shared" si="56"/>
        <v>7733911.333333333</v>
      </c>
      <c r="F215" s="214">
        <f t="shared" si="56"/>
        <v>1102911.3333333335</v>
      </c>
      <c r="G215" s="214">
        <f t="shared" si="56"/>
        <v>4106911.3333333335</v>
      </c>
      <c r="H215" s="214">
        <f t="shared" si="56"/>
        <v>1106911.3333333335</v>
      </c>
      <c r="I215" s="214">
        <f t="shared" si="56"/>
        <v>1096911.3333333335</v>
      </c>
      <c r="J215" s="214">
        <f t="shared" si="56"/>
        <v>3126911.3333333335</v>
      </c>
      <c r="K215" s="214">
        <f t="shared" si="56"/>
        <v>5718911.333333333</v>
      </c>
      <c r="L215" s="214">
        <f t="shared" si="56"/>
        <v>1237025.3333333335</v>
      </c>
      <c r="M215" s="214">
        <f t="shared" si="56"/>
        <v>1306911.3333333335</v>
      </c>
      <c r="N215" s="214">
        <f t="shared" si="56"/>
        <v>2206911.3333333335</v>
      </c>
      <c r="O215" s="214">
        <f>SUM(O214,O185)</f>
        <v>62000000</v>
      </c>
    </row>
    <row r="216" spans="2:14" ht="14.25"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</row>
    <row r="217" spans="2:14" ht="14.25"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</row>
    <row r="218" spans="2:15" ht="14.25" hidden="1">
      <c r="B218" s="56"/>
      <c r="C218" s="215">
        <f>C215-C123</f>
        <v>29649377.666666664</v>
      </c>
      <c r="D218" s="215">
        <f>C218+D215-D123</f>
        <v>28601422.33333333</v>
      </c>
      <c r="E218" s="215">
        <f>D218+E215-E123</f>
        <v>34065567</v>
      </c>
      <c r="F218" s="215">
        <f aca="true" t="shared" si="57" ref="F218:N218">E218+F215-F123</f>
        <v>32102611.666666668</v>
      </c>
      <c r="G218" s="215">
        <f t="shared" si="57"/>
        <v>33799656.333333336</v>
      </c>
      <c r="H218" s="215">
        <f t="shared" si="57"/>
        <v>25113701.000000007</v>
      </c>
      <c r="I218" s="215">
        <f>H218+I215-I123</f>
        <v>3741962.6666666754</v>
      </c>
      <c r="J218" s="215">
        <f t="shared" si="57"/>
        <v>519207.33333334327</v>
      </c>
      <c r="K218" s="215">
        <f t="shared" si="57"/>
        <v>2347952.00000001</v>
      </c>
      <c r="L218" s="215">
        <f t="shared" si="57"/>
        <v>796810.6666666768</v>
      </c>
      <c r="M218" s="215">
        <f t="shared" si="57"/>
        <v>12855.333333343733</v>
      </c>
      <c r="N218" s="215">
        <f t="shared" si="57"/>
        <v>1.0710209608078003E-08</v>
      </c>
      <c r="O218" s="215">
        <f>N218+O215-O123</f>
        <v>0</v>
      </c>
    </row>
    <row r="219" spans="2:14" ht="14.25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</row>
    <row r="220" spans="2:14" ht="14.25"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</row>
    <row r="221" spans="2:14" ht="14.25"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</row>
    <row r="222" spans="2:14" ht="14.25"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</row>
    <row r="223" spans="2:14" ht="14.25"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</row>
    <row r="224" spans="2:14" ht="14.25"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</row>
    <row r="225" spans="2:14" ht="14.25"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</row>
    <row r="226" spans="2:14" ht="14.25"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</row>
    <row r="227" spans="2:14" ht="14.25"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</row>
    <row r="228" spans="2:14" ht="14.25"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96"/>
  <sheetViews>
    <sheetView workbookViewId="0" topLeftCell="A61">
      <selection activeCell="C65" sqref="C65:F65"/>
    </sheetView>
  </sheetViews>
  <sheetFormatPr defaultColWidth="9.140625" defaultRowHeight="15"/>
  <cols>
    <col min="1" max="1" width="69.8515625" style="48" customWidth="1"/>
    <col min="2" max="2" width="7.421875" style="48" customWidth="1"/>
    <col min="3" max="3" width="29.7109375" style="48" customWidth="1"/>
    <col min="4" max="4" width="19.57421875" style="48" customWidth="1"/>
    <col min="5" max="5" width="15.57421875" style="48" customWidth="1"/>
    <col min="6" max="6" width="32.140625" style="48" customWidth="1"/>
    <col min="7" max="16384" width="9.140625" style="48" customWidth="1"/>
  </cols>
  <sheetData>
    <row r="1" spans="1:6" ht="24" customHeight="1">
      <c r="A1" s="274" t="s">
        <v>785</v>
      </c>
      <c r="B1" s="275"/>
      <c r="C1" s="275"/>
      <c r="D1" s="275"/>
      <c r="E1" s="275"/>
      <c r="F1" s="276"/>
    </row>
    <row r="2" spans="1:8" ht="24" customHeight="1">
      <c r="A2" s="277" t="s">
        <v>786</v>
      </c>
      <c r="B2" s="278"/>
      <c r="C2" s="278"/>
      <c r="D2" s="278"/>
      <c r="E2" s="278"/>
      <c r="F2" s="276"/>
      <c r="H2" s="173"/>
    </row>
    <row r="3" spans="1:6" ht="18">
      <c r="A3" s="140"/>
      <c r="F3" s="48" t="s">
        <v>839</v>
      </c>
    </row>
    <row r="4" ht="14.25">
      <c r="A4" s="141" t="s">
        <v>0</v>
      </c>
    </row>
    <row r="5" spans="1:6" ht="27">
      <c r="A5" s="1" t="s">
        <v>31</v>
      </c>
      <c r="B5" s="2" t="s">
        <v>4</v>
      </c>
      <c r="C5" s="61" t="s">
        <v>435</v>
      </c>
      <c r="D5" s="61" t="s">
        <v>436</v>
      </c>
      <c r="E5" s="61" t="s">
        <v>7</v>
      </c>
      <c r="F5" s="61" t="s">
        <v>2</v>
      </c>
    </row>
    <row r="6" spans="1:6" ht="15" customHeight="1">
      <c r="A6" s="27" t="s">
        <v>203</v>
      </c>
      <c r="B6" s="4" t="s">
        <v>204</v>
      </c>
      <c r="C6" s="161">
        <f>'1.1 Bevétel COFOG'!C3</f>
        <v>5671758</v>
      </c>
      <c r="D6" s="161"/>
      <c r="E6" s="161"/>
      <c r="F6" s="161">
        <f>SUM(C6:E6)</f>
        <v>5671758</v>
      </c>
    </row>
    <row r="7" spans="1:6" ht="15" customHeight="1">
      <c r="A7" s="3" t="s">
        <v>205</v>
      </c>
      <c r="B7" s="4" t="s">
        <v>206</v>
      </c>
      <c r="C7" s="161"/>
      <c r="D7" s="161"/>
      <c r="E7" s="161"/>
      <c r="F7" s="161">
        <f aca="true" t="shared" si="0" ref="F7:F70">SUM(C7:E7)</f>
        <v>0</v>
      </c>
    </row>
    <row r="8" spans="1:6" ht="26.25">
      <c r="A8" s="3" t="s">
        <v>207</v>
      </c>
      <c r="B8" s="4" t="s">
        <v>208</v>
      </c>
      <c r="C8" s="161">
        <f>'1.1 Bevétel COFOG'!C5</f>
        <v>1011178</v>
      </c>
      <c r="D8" s="161"/>
      <c r="E8" s="161"/>
      <c r="F8" s="161">
        <f t="shared" si="0"/>
        <v>1011178</v>
      </c>
    </row>
    <row r="9" spans="1:6" ht="15" customHeight="1">
      <c r="A9" s="3" t="s">
        <v>209</v>
      </c>
      <c r="B9" s="4" t="s">
        <v>210</v>
      </c>
      <c r="C9" s="161">
        <f>'1.1 Bevétel COFOG'!C6</f>
        <v>1800000</v>
      </c>
      <c r="D9" s="161"/>
      <c r="E9" s="161"/>
      <c r="F9" s="161">
        <f t="shared" si="0"/>
        <v>1800000</v>
      </c>
    </row>
    <row r="10" spans="1:6" ht="15" customHeight="1">
      <c r="A10" s="3" t="s">
        <v>211</v>
      </c>
      <c r="B10" s="4" t="s">
        <v>212</v>
      </c>
      <c r="C10" s="161"/>
      <c r="D10" s="161"/>
      <c r="E10" s="161"/>
      <c r="F10" s="161">
        <f t="shared" si="0"/>
        <v>0</v>
      </c>
    </row>
    <row r="11" spans="1:6" ht="15" customHeight="1">
      <c r="A11" s="3" t="s">
        <v>213</v>
      </c>
      <c r="B11" s="4" t="s">
        <v>214</v>
      </c>
      <c r="C11" s="161"/>
      <c r="D11" s="161"/>
      <c r="E11" s="161"/>
      <c r="F11" s="161">
        <f t="shared" si="0"/>
        <v>0</v>
      </c>
    </row>
    <row r="12" spans="1:6" ht="15" customHeight="1">
      <c r="A12" s="5" t="s">
        <v>418</v>
      </c>
      <c r="B12" s="138" t="s">
        <v>215</v>
      </c>
      <c r="C12" s="157">
        <f>SUM(C6:C11)</f>
        <v>8482936</v>
      </c>
      <c r="D12" s="157">
        <f>SUM(D6:D11)</f>
        <v>0</v>
      </c>
      <c r="E12" s="157">
        <f>SUM(E6:E11)</f>
        <v>0</v>
      </c>
      <c r="F12" s="157">
        <f>SUM(F6:F11)</f>
        <v>8482936</v>
      </c>
    </row>
    <row r="13" spans="1:6" ht="15" customHeight="1">
      <c r="A13" s="3" t="s">
        <v>216</v>
      </c>
      <c r="B13" s="4" t="s">
        <v>217</v>
      </c>
      <c r="C13" s="161"/>
      <c r="D13" s="161"/>
      <c r="E13" s="161"/>
      <c r="F13" s="161">
        <f t="shared" si="0"/>
        <v>0</v>
      </c>
    </row>
    <row r="14" spans="1:6" ht="15" customHeight="1">
      <c r="A14" s="3" t="s">
        <v>218</v>
      </c>
      <c r="B14" s="4" t="s">
        <v>219</v>
      </c>
      <c r="C14" s="161"/>
      <c r="D14" s="161"/>
      <c r="E14" s="161"/>
      <c r="F14" s="161">
        <f t="shared" si="0"/>
        <v>0</v>
      </c>
    </row>
    <row r="15" spans="1:6" ht="15" customHeight="1">
      <c r="A15" s="3" t="s">
        <v>380</v>
      </c>
      <c r="B15" s="4" t="s">
        <v>220</v>
      </c>
      <c r="C15" s="161"/>
      <c r="D15" s="161"/>
      <c r="E15" s="161"/>
      <c r="F15" s="161">
        <f t="shared" si="0"/>
        <v>0</v>
      </c>
    </row>
    <row r="16" spans="1:6" ht="15" customHeight="1">
      <c r="A16" s="3" t="s">
        <v>381</v>
      </c>
      <c r="B16" s="4" t="s">
        <v>221</v>
      </c>
      <c r="C16" s="161"/>
      <c r="D16" s="161"/>
      <c r="E16" s="161"/>
      <c r="F16" s="161">
        <f t="shared" si="0"/>
        <v>0</v>
      </c>
    </row>
    <row r="17" spans="1:6" ht="15" customHeight="1">
      <c r="A17" s="3" t="s">
        <v>382</v>
      </c>
      <c r="B17" s="4" t="s">
        <v>222</v>
      </c>
      <c r="C17" s="161"/>
      <c r="D17" s="161"/>
      <c r="E17" s="161"/>
      <c r="F17" s="161">
        <f t="shared" si="0"/>
        <v>0</v>
      </c>
    </row>
    <row r="18" spans="1:6" ht="15" customHeight="1">
      <c r="A18" s="35" t="s">
        <v>419</v>
      </c>
      <c r="B18" s="138" t="s">
        <v>223</v>
      </c>
      <c r="C18" s="157">
        <f>SUM(C12:C17)</f>
        <v>8482936</v>
      </c>
      <c r="D18" s="157">
        <f>SUM(D12:D17)</f>
        <v>0</v>
      </c>
      <c r="E18" s="157">
        <f>SUM(E12:E17)</f>
        <v>0</v>
      </c>
      <c r="F18" s="157">
        <f>SUM(F12:F17)</f>
        <v>8482936</v>
      </c>
    </row>
    <row r="19" spans="1:6" ht="15" customHeight="1">
      <c r="A19" s="3" t="s">
        <v>386</v>
      </c>
      <c r="B19" s="4" t="s">
        <v>232</v>
      </c>
      <c r="C19" s="161"/>
      <c r="D19" s="161"/>
      <c r="E19" s="161"/>
      <c r="F19" s="161">
        <f t="shared" si="0"/>
        <v>0</v>
      </c>
    </row>
    <row r="20" spans="1:6" ht="15" customHeight="1">
      <c r="A20" s="3" t="s">
        <v>387</v>
      </c>
      <c r="B20" s="4" t="s">
        <v>233</v>
      </c>
      <c r="C20" s="161"/>
      <c r="D20" s="161"/>
      <c r="E20" s="161"/>
      <c r="F20" s="161">
        <f t="shared" si="0"/>
        <v>0</v>
      </c>
    </row>
    <row r="21" spans="1:6" ht="15" customHeight="1">
      <c r="A21" s="5" t="s">
        <v>421</v>
      </c>
      <c r="B21" s="6" t="s">
        <v>234</v>
      </c>
      <c r="C21" s="161">
        <f>SUM(C19:C20)</f>
        <v>0</v>
      </c>
      <c r="D21" s="161">
        <f>SUM(D19:D20)</f>
        <v>0</v>
      </c>
      <c r="E21" s="161">
        <f>SUM(E19:E20)</f>
        <v>0</v>
      </c>
      <c r="F21" s="161">
        <f>SUM(F19:F20)</f>
        <v>0</v>
      </c>
    </row>
    <row r="22" spans="1:6" ht="15" customHeight="1">
      <c r="A22" s="3" t="s">
        <v>388</v>
      </c>
      <c r="B22" s="4" t="s">
        <v>235</v>
      </c>
      <c r="C22" s="161"/>
      <c r="D22" s="161"/>
      <c r="E22" s="161"/>
      <c r="F22" s="161">
        <f t="shared" si="0"/>
        <v>0</v>
      </c>
    </row>
    <row r="23" spans="1:6" ht="15" customHeight="1">
      <c r="A23" s="3" t="s">
        <v>389</v>
      </c>
      <c r="B23" s="4" t="s">
        <v>236</v>
      </c>
      <c r="C23" s="161"/>
      <c r="D23" s="161"/>
      <c r="E23" s="161"/>
      <c r="F23" s="161">
        <f t="shared" si="0"/>
        <v>0</v>
      </c>
    </row>
    <row r="24" spans="1:6" ht="15" customHeight="1">
      <c r="A24" s="3" t="s">
        <v>390</v>
      </c>
      <c r="B24" s="4" t="s">
        <v>237</v>
      </c>
      <c r="C24" s="161">
        <f>'1.1 Bevétel COFOG'!C27</f>
        <v>4000000</v>
      </c>
      <c r="D24" s="161"/>
      <c r="E24" s="161"/>
      <c r="F24" s="161">
        <f t="shared" si="0"/>
        <v>4000000</v>
      </c>
    </row>
    <row r="25" spans="1:6" ht="15" customHeight="1">
      <c r="A25" s="3" t="s">
        <v>391</v>
      </c>
      <c r="B25" s="4" t="s">
        <v>238</v>
      </c>
      <c r="C25" s="161">
        <f>'1.1 Bevétel COFOG'!C28</f>
        <v>12000000</v>
      </c>
      <c r="D25" s="161"/>
      <c r="E25" s="161"/>
      <c r="F25" s="161">
        <f t="shared" si="0"/>
        <v>12000000</v>
      </c>
    </row>
    <row r="26" spans="1:6" ht="15" customHeight="1">
      <c r="A26" s="3" t="s">
        <v>392</v>
      </c>
      <c r="B26" s="4" t="s">
        <v>239</v>
      </c>
      <c r="C26" s="161"/>
      <c r="D26" s="161"/>
      <c r="E26" s="161"/>
      <c r="F26" s="161">
        <f t="shared" si="0"/>
        <v>0</v>
      </c>
    </row>
    <row r="27" spans="1:6" ht="15" customHeight="1">
      <c r="A27" s="3" t="s">
        <v>240</v>
      </c>
      <c r="B27" s="4" t="s">
        <v>241</v>
      </c>
      <c r="C27" s="161"/>
      <c r="D27" s="161"/>
      <c r="E27" s="161"/>
      <c r="F27" s="161">
        <f t="shared" si="0"/>
        <v>0</v>
      </c>
    </row>
    <row r="28" spans="1:6" ht="15" customHeight="1">
      <c r="A28" s="3" t="s">
        <v>393</v>
      </c>
      <c r="B28" s="4" t="s">
        <v>242</v>
      </c>
      <c r="C28" s="161">
        <f>'1.1 Bevétel COFOG'!C31</f>
        <v>1200000</v>
      </c>
      <c r="D28" s="161"/>
      <c r="E28" s="161"/>
      <c r="F28" s="161">
        <f t="shared" si="0"/>
        <v>1200000</v>
      </c>
    </row>
    <row r="29" spans="1:6" ht="15" customHeight="1">
      <c r="A29" s="3" t="s">
        <v>394</v>
      </c>
      <c r="B29" s="4" t="s">
        <v>243</v>
      </c>
      <c r="C29" s="161"/>
      <c r="D29" s="161"/>
      <c r="E29" s="161"/>
      <c r="F29" s="161">
        <f t="shared" si="0"/>
        <v>0</v>
      </c>
    </row>
    <row r="30" spans="1:6" ht="15" customHeight="1">
      <c r="A30" s="5" t="s">
        <v>422</v>
      </c>
      <c r="B30" s="6" t="s">
        <v>244</v>
      </c>
      <c r="C30" s="161">
        <f>SUM(C25:C29)</f>
        <v>13200000</v>
      </c>
      <c r="D30" s="161">
        <f>SUM(D25:D29)</f>
        <v>0</v>
      </c>
      <c r="E30" s="161">
        <f>SUM(E25:E29)</f>
        <v>0</v>
      </c>
      <c r="F30" s="161">
        <f>SUM(F25:F29)</f>
        <v>13200000</v>
      </c>
    </row>
    <row r="31" spans="1:6" ht="15" customHeight="1">
      <c r="A31" s="3" t="s">
        <v>395</v>
      </c>
      <c r="B31" s="4" t="s">
        <v>245</v>
      </c>
      <c r="C31" s="161"/>
      <c r="D31" s="161"/>
      <c r="E31" s="161"/>
      <c r="F31" s="161">
        <f t="shared" si="0"/>
        <v>0</v>
      </c>
    </row>
    <row r="32" spans="1:6" ht="15" customHeight="1">
      <c r="A32" s="35" t="s">
        <v>423</v>
      </c>
      <c r="B32" s="138" t="s">
        <v>246</v>
      </c>
      <c r="C32" s="157">
        <f>SUM(C21,C22,C23,C24,C30,C31)</f>
        <v>17200000</v>
      </c>
      <c r="D32" s="157">
        <f>SUM(D21,D22,D23,D24,D30,D31)</f>
        <v>0</v>
      </c>
      <c r="E32" s="157">
        <f>SUM(E21,E22,E23,E24,E30,E31)</f>
        <v>0</v>
      </c>
      <c r="F32" s="157">
        <f>SUM(F21,F22,F23,F24,F30,F31)</f>
        <v>17200000</v>
      </c>
    </row>
    <row r="33" spans="1:6" ht="15" customHeight="1">
      <c r="A33" s="11" t="s">
        <v>247</v>
      </c>
      <c r="B33" s="4" t="s">
        <v>248</v>
      </c>
      <c r="C33" s="161"/>
      <c r="D33" s="161"/>
      <c r="E33" s="161"/>
      <c r="F33" s="161">
        <f t="shared" si="0"/>
        <v>0</v>
      </c>
    </row>
    <row r="34" spans="1:6" ht="15" customHeight="1">
      <c r="A34" s="11" t="s">
        <v>396</v>
      </c>
      <c r="B34" s="4" t="s">
        <v>249</v>
      </c>
      <c r="C34" s="161">
        <f>'1.1 Bevétel COFOG'!C37</f>
        <v>60000</v>
      </c>
      <c r="D34" s="161"/>
      <c r="E34" s="161"/>
      <c r="F34" s="161">
        <f t="shared" si="0"/>
        <v>60000</v>
      </c>
    </row>
    <row r="35" spans="1:6" ht="15" customHeight="1">
      <c r="A35" s="11" t="s">
        <v>397</v>
      </c>
      <c r="B35" s="4" t="s">
        <v>250</v>
      </c>
      <c r="C35" s="161"/>
      <c r="D35" s="161"/>
      <c r="E35" s="161"/>
      <c r="F35" s="161">
        <f t="shared" si="0"/>
        <v>0</v>
      </c>
    </row>
    <row r="36" spans="1:6" ht="15" customHeight="1">
      <c r="A36" s="11" t="s">
        <v>398</v>
      </c>
      <c r="B36" s="4" t="s">
        <v>251</v>
      </c>
      <c r="C36" s="161">
        <f>'1.1 Bevétel COFOG'!C39</f>
        <v>4040114</v>
      </c>
      <c r="D36" s="161"/>
      <c r="E36" s="161"/>
      <c r="F36" s="161">
        <f t="shared" si="0"/>
        <v>4040114</v>
      </c>
    </row>
    <row r="37" spans="1:6" ht="15" customHeight="1">
      <c r="A37" s="11" t="s">
        <v>252</v>
      </c>
      <c r="B37" s="4" t="s">
        <v>253</v>
      </c>
      <c r="C37" s="161"/>
      <c r="D37" s="161"/>
      <c r="E37" s="161"/>
      <c r="F37" s="161">
        <f t="shared" si="0"/>
        <v>0</v>
      </c>
    </row>
    <row r="38" spans="1:6" ht="15" customHeight="1">
      <c r="A38" s="11" t="s">
        <v>254</v>
      </c>
      <c r="B38" s="4" t="s">
        <v>255</v>
      </c>
      <c r="C38" s="161">
        <f>'1.1 Bevétel COFOG'!E41+'1.1 Bevétel COFOG'!H41</f>
        <v>1075000</v>
      </c>
      <c r="D38" s="161">
        <f>'1.1 Bevétel COFOG'!D41</f>
        <v>0</v>
      </c>
      <c r="E38" s="161"/>
      <c r="F38" s="161">
        <f t="shared" si="0"/>
        <v>1075000</v>
      </c>
    </row>
    <row r="39" spans="1:6" ht="15" customHeight="1">
      <c r="A39" s="11" t="s">
        <v>256</v>
      </c>
      <c r="B39" s="4" t="s">
        <v>257</v>
      </c>
      <c r="C39" s="161"/>
      <c r="D39" s="161"/>
      <c r="E39" s="161"/>
      <c r="F39" s="161">
        <f t="shared" si="0"/>
        <v>0</v>
      </c>
    </row>
    <row r="40" spans="1:6" ht="15" customHeight="1">
      <c r="A40" s="11" t="s">
        <v>399</v>
      </c>
      <c r="B40" s="4" t="s">
        <v>258</v>
      </c>
      <c r="C40" s="161">
        <f>'1.1 Bevétel COFOG'!C44</f>
        <v>100000</v>
      </c>
      <c r="D40" s="161"/>
      <c r="E40" s="161"/>
      <c r="F40" s="161">
        <f t="shared" si="0"/>
        <v>100000</v>
      </c>
    </row>
    <row r="41" spans="1:6" ht="15" customHeight="1">
      <c r="A41" s="11" t="s">
        <v>400</v>
      </c>
      <c r="B41" s="4" t="s">
        <v>259</v>
      </c>
      <c r="C41" s="161"/>
      <c r="D41" s="161"/>
      <c r="E41" s="161"/>
      <c r="F41" s="161">
        <f t="shared" si="0"/>
        <v>0</v>
      </c>
    </row>
    <row r="42" spans="1:6" ht="15" customHeight="1">
      <c r="A42" s="11" t="s">
        <v>401</v>
      </c>
      <c r="B42" s="4" t="s">
        <v>260</v>
      </c>
      <c r="C42" s="161"/>
      <c r="D42" s="161"/>
      <c r="E42" s="161"/>
      <c r="F42" s="161">
        <f t="shared" si="0"/>
        <v>0</v>
      </c>
    </row>
    <row r="43" spans="1:6" ht="15" customHeight="1">
      <c r="A43" s="40" t="s">
        <v>424</v>
      </c>
      <c r="B43" s="138" t="s">
        <v>261</v>
      </c>
      <c r="C43" s="157">
        <f>SUM(C33:C42)</f>
        <v>5275114</v>
      </c>
      <c r="D43" s="157">
        <f>SUM(D33:D42)</f>
        <v>0</v>
      </c>
      <c r="E43" s="157">
        <f>SUM(E33:E42)</f>
        <v>0</v>
      </c>
      <c r="F43" s="157">
        <f>SUM(F33:F42)</f>
        <v>5275114</v>
      </c>
    </row>
    <row r="44" spans="1:6" ht="15" customHeight="1">
      <c r="A44" s="11" t="s">
        <v>270</v>
      </c>
      <c r="B44" s="4" t="s">
        <v>271</v>
      </c>
      <c r="C44" s="161"/>
      <c r="D44" s="161"/>
      <c r="E44" s="161"/>
      <c r="F44" s="161">
        <f t="shared" si="0"/>
        <v>0</v>
      </c>
    </row>
    <row r="45" spans="1:6" ht="15" customHeight="1">
      <c r="A45" s="3" t="s">
        <v>405</v>
      </c>
      <c r="B45" s="4" t="s">
        <v>272</v>
      </c>
      <c r="C45" s="161">
        <f>'1.1 Bevétel COFOG'!C61</f>
        <v>0</v>
      </c>
      <c r="D45" s="161"/>
      <c r="E45" s="161"/>
      <c r="F45" s="161">
        <f t="shared" si="0"/>
        <v>0</v>
      </c>
    </row>
    <row r="46" spans="1:6" ht="15" customHeight="1">
      <c r="A46" s="11" t="s">
        <v>406</v>
      </c>
      <c r="B46" s="4" t="s">
        <v>273</v>
      </c>
      <c r="C46" s="161"/>
      <c r="D46" s="161"/>
      <c r="E46" s="161"/>
      <c r="F46" s="161">
        <f t="shared" si="0"/>
        <v>0</v>
      </c>
    </row>
    <row r="47" spans="1:6" ht="15" customHeight="1">
      <c r="A47" s="35" t="s">
        <v>426</v>
      </c>
      <c r="B47" s="138" t="s">
        <v>274</v>
      </c>
      <c r="C47" s="157">
        <f>SUM(C44:C46)</f>
        <v>0</v>
      </c>
      <c r="D47" s="157">
        <f>SUM(D44:D46)</f>
        <v>0</v>
      </c>
      <c r="E47" s="157">
        <f>SUM(E44:E46)</f>
        <v>0</v>
      </c>
      <c r="F47" s="157">
        <f>SUM(F44:F46)</f>
        <v>0</v>
      </c>
    </row>
    <row r="48" spans="1:6" ht="15" customHeight="1">
      <c r="A48" s="142" t="s">
        <v>8</v>
      </c>
      <c r="B48" s="142"/>
      <c r="C48" s="174">
        <f>SUM(C47,C43,C32,C18)</f>
        <v>30958050</v>
      </c>
      <c r="D48" s="174">
        <f>SUM(D47,D43,D32,D18)</f>
        <v>0</v>
      </c>
      <c r="E48" s="174">
        <f>SUM(E47,E43,E32,E18)</f>
        <v>0</v>
      </c>
      <c r="F48" s="174">
        <f>SUM(F47,F43,F32,F18)</f>
        <v>30958050</v>
      </c>
    </row>
    <row r="49" spans="1:6" ht="15" customHeight="1">
      <c r="A49" s="3" t="s">
        <v>224</v>
      </c>
      <c r="B49" s="4" t="s">
        <v>225</v>
      </c>
      <c r="C49" s="161"/>
      <c r="D49" s="161"/>
      <c r="E49" s="161"/>
      <c r="F49" s="161">
        <f t="shared" si="0"/>
        <v>0</v>
      </c>
    </row>
    <row r="50" spans="1:6" ht="15" customHeight="1">
      <c r="A50" s="3" t="s">
        <v>226</v>
      </c>
      <c r="B50" s="4" t="s">
        <v>227</v>
      </c>
      <c r="C50" s="161"/>
      <c r="D50" s="161"/>
      <c r="E50" s="161"/>
      <c r="F50" s="161">
        <f t="shared" si="0"/>
        <v>0</v>
      </c>
    </row>
    <row r="51" spans="1:6" ht="15" customHeight="1">
      <c r="A51" s="3" t="s">
        <v>383</v>
      </c>
      <c r="B51" s="4" t="s">
        <v>228</v>
      </c>
      <c r="C51" s="161">
        <f>'1.1 Bevétel COFOG'!C18</f>
        <v>0</v>
      </c>
      <c r="D51" s="161"/>
      <c r="E51" s="161"/>
      <c r="F51" s="161">
        <f t="shared" si="0"/>
        <v>0</v>
      </c>
    </row>
    <row r="52" spans="1:6" ht="15" customHeight="1">
      <c r="A52" s="3" t="s">
        <v>384</v>
      </c>
      <c r="B52" s="4" t="s">
        <v>229</v>
      </c>
      <c r="C52" s="161"/>
      <c r="D52" s="161"/>
      <c r="E52" s="161"/>
      <c r="F52" s="161">
        <f t="shared" si="0"/>
        <v>0</v>
      </c>
    </row>
    <row r="53" spans="1:6" ht="15" customHeight="1">
      <c r="A53" s="3" t="s">
        <v>385</v>
      </c>
      <c r="B53" s="4" t="s">
        <v>230</v>
      </c>
      <c r="C53" s="161"/>
      <c r="D53" s="161"/>
      <c r="E53" s="161"/>
      <c r="F53" s="161">
        <f t="shared" si="0"/>
        <v>0</v>
      </c>
    </row>
    <row r="54" spans="1:6" ht="15" customHeight="1">
      <c r="A54" s="35" t="s">
        <v>420</v>
      </c>
      <c r="B54" s="138" t="s">
        <v>231</v>
      </c>
      <c r="C54" s="157">
        <f>SUM(C49:C53)</f>
        <v>0</v>
      </c>
      <c r="D54" s="157">
        <f>SUM(D49:D53)</f>
        <v>0</v>
      </c>
      <c r="E54" s="157">
        <f>SUM(E49:E53)</f>
        <v>0</v>
      </c>
      <c r="F54" s="157">
        <f>SUM(F49:F53)</f>
        <v>0</v>
      </c>
    </row>
    <row r="55" spans="1:6" ht="15" customHeight="1">
      <c r="A55" s="11" t="s">
        <v>402</v>
      </c>
      <c r="B55" s="4" t="s">
        <v>262</v>
      </c>
      <c r="C55" s="161"/>
      <c r="D55" s="161"/>
      <c r="E55" s="161"/>
      <c r="F55" s="161">
        <f t="shared" si="0"/>
        <v>0</v>
      </c>
    </row>
    <row r="56" spans="1:6" ht="15" customHeight="1">
      <c r="A56" s="11" t="s">
        <v>403</v>
      </c>
      <c r="B56" s="4" t="s">
        <v>263</v>
      </c>
      <c r="C56" s="161"/>
      <c r="D56" s="161">
        <f>'1.1 Bevétel COFOG'!D53</f>
        <v>0</v>
      </c>
      <c r="E56" s="161"/>
      <c r="F56" s="161">
        <f t="shared" si="0"/>
        <v>0</v>
      </c>
    </row>
    <row r="57" spans="1:6" ht="15" customHeight="1">
      <c r="A57" s="11" t="s">
        <v>264</v>
      </c>
      <c r="B57" s="4" t="s">
        <v>265</v>
      </c>
      <c r="C57" s="161"/>
      <c r="D57" s="161"/>
      <c r="E57" s="161"/>
      <c r="F57" s="161">
        <f t="shared" si="0"/>
        <v>0</v>
      </c>
    </row>
    <row r="58" spans="1:6" ht="15" customHeight="1">
      <c r="A58" s="11" t="s">
        <v>404</v>
      </c>
      <c r="B58" s="4" t="s">
        <v>266</v>
      </c>
      <c r="C58" s="161"/>
      <c r="D58" s="161"/>
      <c r="E58" s="161"/>
      <c r="F58" s="161">
        <f t="shared" si="0"/>
        <v>0</v>
      </c>
    </row>
    <row r="59" spans="1:6" ht="15" customHeight="1">
      <c r="A59" s="11" t="s">
        <v>267</v>
      </c>
      <c r="B59" s="4" t="s">
        <v>268</v>
      </c>
      <c r="C59" s="161"/>
      <c r="D59" s="161"/>
      <c r="E59" s="161"/>
      <c r="F59" s="161">
        <f t="shared" si="0"/>
        <v>0</v>
      </c>
    </row>
    <row r="60" spans="1:6" ht="15" customHeight="1">
      <c r="A60" s="35" t="s">
        <v>425</v>
      </c>
      <c r="B60" s="138" t="s">
        <v>269</v>
      </c>
      <c r="C60" s="157"/>
      <c r="D60" s="157">
        <f>SUM(D55:D59)</f>
        <v>0</v>
      </c>
      <c r="E60" s="157">
        <f>SUM(E55:E59)</f>
        <v>0</v>
      </c>
      <c r="F60" s="157">
        <f>SUM(F55:F59)</f>
        <v>0</v>
      </c>
    </row>
    <row r="61" spans="1:6" ht="15" customHeight="1">
      <c r="A61" s="11" t="s">
        <v>275</v>
      </c>
      <c r="B61" s="4" t="s">
        <v>276</v>
      </c>
      <c r="C61" s="161"/>
      <c r="D61" s="161"/>
      <c r="E61" s="161"/>
      <c r="F61" s="161">
        <f t="shared" si="0"/>
        <v>0</v>
      </c>
    </row>
    <row r="62" spans="1:6" ht="15" customHeight="1">
      <c r="A62" s="3" t="s">
        <v>407</v>
      </c>
      <c r="B62" s="4" t="s">
        <v>277</v>
      </c>
      <c r="C62" s="161"/>
      <c r="D62" s="161"/>
      <c r="E62" s="161"/>
      <c r="F62" s="161">
        <f t="shared" si="0"/>
        <v>0</v>
      </c>
    </row>
    <row r="63" spans="1:6" ht="15" customHeight="1">
      <c r="A63" s="11" t="s">
        <v>408</v>
      </c>
      <c r="B63" s="4" t="s">
        <v>278</v>
      </c>
      <c r="C63" s="161"/>
      <c r="D63" s="161"/>
      <c r="E63" s="161"/>
      <c r="F63" s="161">
        <f t="shared" si="0"/>
        <v>0</v>
      </c>
    </row>
    <row r="64" spans="1:6" ht="15" customHeight="1">
      <c r="A64" s="35" t="s">
        <v>428</v>
      </c>
      <c r="B64" s="138" t="s">
        <v>279</v>
      </c>
      <c r="C64" s="157"/>
      <c r="D64" s="157"/>
      <c r="E64" s="157"/>
      <c r="F64" s="157"/>
    </row>
    <row r="65" spans="1:6" ht="15" customHeight="1">
      <c r="A65" s="142" t="s">
        <v>9</v>
      </c>
      <c r="B65" s="41"/>
      <c r="C65" s="175">
        <f>C64+C60+C54</f>
        <v>0</v>
      </c>
      <c r="D65" s="175">
        <f>D64+D60+D54</f>
        <v>0</v>
      </c>
      <c r="E65" s="175">
        <f>E64+E60+E54</f>
        <v>0</v>
      </c>
      <c r="F65" s="175">
        <f>F64+F60+F54</f>
        <v>0</v>
      </c>
    </row>
    <row r="66" spans="1:6" ht="15">
      <c r="A66" s="17" t="s">
        <v>427</v>
      </c>
      <c r="B66" s="143" t="s">
        <v>280</v>
      </c>
      <c r="C66" s="176">
        <f>SUM(C48,C65)</f>
        <v>30958050</v>
      </c>
      <c r="D66" s="176">
        <f>SUM(D48,D65)</f>
        <v>0</v>
      </c>
      <c r="E66" s="176">
        <f>SUM(E48,E65)</f>
        <v>0</v>
      </c>
      <c r="F66" s="176">
        <f>SUM(F48,F65)</f>
        <v>30958050</v>
      </c>
    </row>
    <row r="67" spans="1:6" ht="15">
      <c r="A67" s="269" t="s">
        <v>10</v>
      </c>
      <c r="B67" s="270"/>
      <c r="C67" s="271">
        <f>C48-'2. kiadások '!C74</f>
        <v>-1719633</v>
      </c>
      <c r="D67" s="271">
        <f>D48-'2. kiadások '!D74</f>
        <v>-1614000</v>
      </c>
      <c r="E67" s="271">
        <f>E48-'2. kiadások '!E74</f>
        <v>0</v>
      </c>
      <c r="F67" s="271">
        <f>F48-'2. kiadások '!F74</f>
        <v>-3333633</v>
      </c>
    </row>
    <row r="68" spans="1:6" ht="15">
      <c r="A68" s="269" t="s">
        <v>11</v>
      </c>
      <c r="B68" s="270"/>
      <c r="C68" s="271">
        <f>C65-'2. kiadások '!C97</f>
        <v>-27369000</v>
      </c>
      <c r="D68" s="271">
        <f>D65-'2. kiadások '!D97</f>
        <v>0</v>
      </c>
      <c r="E68" s="271">
        <f>E65-'2. kiadások '!E97</f>
        <v>0</v>
      </c>
      <c r="F68" s="271">
        <f>F65-'2. kiadások '!F97</f>
        <v>-27369000</v>
      </c>
    </row>
    <row r="69" spans="1:6" ht="14.25">
      <c r="A69" s="33" t="s">
        <v>409</v>
      </c>
      <c r="B69" s="3" t="s">
        <v>281</v>
      </c>
      <c r="C69" s="161"/>
      <c r="D69" s="161"/>
      <c r="E69" s="161"/>
      <c r="F69" s="161">
        <f t="shared" si="0"/>
        <v>0</v>
      </c>
    </row>
    <row r="70" spans="1:6" ht="14.25">
      <c r="A70" s="11" t="s">
        <v>282</v>
      </c>
      <c r="B70" s="3" t="s">
        <v>283</v>
      </c>
      <c r="C70" s="161"/>
      <c r="D70" s="161"/>
      <c r="E70" s="161"/>
      <c r="F70" s="161">
        <f t="shared" si="0"/>
        <v>0</v>
      </c>
    </row>
    <row r="71" spans="1:6" ht="14.25">
      <c r="A71" s="33" t="s">
        <v>410</v>
      </c>
      <c r="B71" s="3" t="s">
        <v>284</v>
      </c>
      <c r="C71" s="161"/>
      <c r="D71" s="161"/>
      <c r="E71" s="161"/>
      <c r="F71" s="161">
        <f aca="true" t="shared" si="1" ref="F71:F94">SUM(C71:E71)</f>
        <v>0</v>
      </c>
    </row>
    <row r="72" spans="1:6" ht="14.25">
      <c r="A72" s="13" t="s">
        <v>429</v>
      </c>
      <c r="B72" s="5" t="s">
        <v>285</v>
      </c>
      <c r="C72" s="161"/>
      <c r="D72" s="161"/>
      <c r="E72" s="161"/>
      <c r="F72" s="161">
        <f t="shared" si="1"/>
        <v>0</v>
      </c>
    </row>
    <row r="73" spans="1:6" ht="14.25">
      <c r="A73" s="11" t="s">
        <v>411</v>
      </c>
      <c r="B73" s="3" t="s">
        <v>286</v>
      </c>
      <c r="C73" s="161"/>
      <c r="D73" s="161"/>
      <c r="E73" s="161"/>
      <c r="F73" s="161">
        <f t="shared" si="1"/>
        <v>0</v>
      </c>
    </row>
    <row r="74" spans="1:6" ht="14.25">
      <c r="A74" s="33" t="s">
        <v>287</v>
      </c>
      <c r="B74" s="3" t="s">
        <v>288</v>
      </c>
      <c r="C74" s="161"/>
      <c r="D74" s="161"/>
      <c r="E74" s="161"/>
      <c r="F74" s="161">
        <f t="shared" si="1"/>
        <v>0</v>
      </c>
    </row>
    <row r="75" spans="1:6" ht="14.25">
      <c r="A75" s="11" t="s">
        <v>412</v>
      </c>
      <c r="B75" s="3" t="s">
        <v>289</v>
      </c>
      <c r="C75" s="161"/>
      <c r="D75" s="161"/>
      <c r="E75" s="161"/>
      <c r="F75" s="161">
        <f t="shared" si="1"/>
        <v>0</v>
      </c>
    </row>
    <row r="76" spans="1:6" ht="14.25">
      <c r="A76" s="33" t="s">
        <v>290</v>
      </c>
      <c r="B76" s="3" t="s">
        <v>291</v>
      </c>
      <c r="C76" s="161"/>
      <c r="D76" s="161"/>
      <c r="E76" s="161"/>
      <c r="F76" s="161">
        <f t="shared" si="1"/>
        <v>0</v>
      </c>
    </row>
    <row r="77" spans="1:6" ht="14.25">
      <c r="A77" s="12" t="s">
        <v>430</v>
      </c>
      <c r="B77" s="5" t="s">
        <v>292</v>
      </c>
      <c r="C77" s="161"/>
      <c r="D77" s="161"/>
      <c r="E77" s="161"/>
      <c r="F77" s="161">
        <f t="shared" si="1"/>
        <v>0</v>
      </c>
    </row>
    <row r="78" spans="1:6" ht="14.25">
      <c r="A78" s="3" t="s">
        <v>460</v>
      </c>
      <c r="B78" s="3" t="s">
        <v>293</v>
      </c>
      <c r="C78" s="161">
        <v>31041950</v>
      </c>
      <c r="D78" s="161"/>
      <c r="E78" s="161"/>
      <c r="F78" s="161">
        <f t="shared" si="1"/>
        <v>31041950</v>
      </c>
    </row>
    <row r="79" spans="1:6" ht="14.25">
      <c r="A79" s="3" t="s">
        <v>461</v>
      </c>
      <c r="B79" s="3" t="s">
        <v>293</v>
      </c>
      <c r="C79" s="161"/>
      <c r="D79" s="161"/>
      <c r="E79" s="161"/>
      <c r="F79" s="161">
        <f t="shared" si="1"/>
        <v>0</v>
      </c>
    </row>
    <row r="80" spans="1:6" ht="14.25">
      <c r="A80" s="3" t="s">
        <v>458</v>
      </c>
      <c r="B80" s="3" t="s">
        <v>294</v>
      </c>
      <c r="C80" s="161"/>
      <c r="D80" s="161"/>
      <c r="E80" s="161"/>
      <c r="F80" s="161">
        <f t="shared" si="1"/>
        <v>0</v>
      </c>
    </row>
    <row r="81" spans="1:6" ht="14.25">
      <c r="A81" s="3" t="s">
        <v>459</v>
      </c>
      <c r="B81" s="3" t="s">
        <v>294</v>
      </c>
      <c r="C81" s="161"/>
      <c r="D81" s="161"/>
      <c r="E81" s="161"/>
      <c r="F81" s="161">
        <f t="shared" si="1"/>
        <v>0</v>
      </c>
    </row>
    <row r="82" spans="1:6" ht="14.25">
      <c r="A82" s="5" t="s">
        <v>431</v>
      </c>
      <c r="B82" s="5" t="s">
        <v>295</v>
      </c>
      <c r="C82" s="161">
        <f>SUM(C78:C81)</f>
        <v>31041950</v>
      </c>
      <c r="D82" s="161"/>
      <c r="E82" s="161"/>
      <c r="F82" s="161">
        <f t="shared" si="1"/>
        <v>31041950</v>
      </c>
    </row>
    <row r="83" spans="1:6" ht="14.25">
      <c r="A83" s="33" t="s">
        <v>296</v>
      </c>
      <c r="B83" s="3" t="s">
        <v>297</v>
      </c>
      <c r="C83" s="161"/>
      <c r="D83" s="161"/>
      <c r="E83" s="161"/>
      <c r="F83" s="161">
        <f t="shared" si="1"/>
        <v>0</v>
      </c>
    </row>
    <row r="84" spans="1:6" ht="14.25">
      <c r="A84" s="33" t="s">
        <v>298</v>
      </c>
      <c r="B84" s="3" t="s">
        <v>299</v>
      </c>
      <c r="C84" s="161"/>
      <c r="D84" s="161"/>
      <c r="E84" s="161"/>
      <c r="F84" s="161">
        <f t="shared" si="1"/>
        <v>0</v>
      </c>
    </row>
    <row r="85" spans="1:6" ht="14.25">
      <c r="A85" s="33" t="s">
        <v>300</v>
      </c>
      <c r="B85" s="3" t="s">
        <v>301</v>
      </c>
      <c r="C85" s="161"/>
      <c r="D85" s="161"/>
      <c r="E85" s="161"/>
      <c r="F85" s="161">
        <f t="shared" si="1"/>
        <v>0</v>
      </c>
    </row>
    <row r="86" spans="1:6" ht="14.25">
      <c r="A86" s="33" t="s">
        <v>302</v>
      </c>
      <c r="B86" s="3" t="s">
        <v>303</v>
      </c>
      <c r="C86" s="161"/>
      <c r="D86" s="161"/>
      <c r="E86" s="161"/>
      <c r="F86" s="161">
        <f t="shared" si="1"/>
        <v>0</v>
      </c>
    </row>
    <row r="87" spans="1:6" ht="14.25">
      <c r="A87" s="11" t="s">
        <v>413</v>
      </c>
      <c r="B87" s="3" t="s">
        <v>304</v>
      </c>
      <c r="C87" s="161"/>
      <c r="D87" s="161"/>
      <c r="E87" s="161"/>
      <c r="F87" s="161">
        <f t="shared" si="1"/>
        <v>0</v>
      </c>
    </row>
    <row r="88" spans="1:6" ht="14.25">
      <c r="A88" s="13" t="s">
        <v>432</v>
      </c>
      <c r="B88" s="5" t="s">
        <v>305</v>
      </c>
      <c r="C88" s="161">
        <f>SUM(C82)</f>
        <v>31041950</v>
      </c>
      <c r="D88" s="161"/>
      <c r="E88" s="161"/>
      <c r="F88" s="161">
        <f t="shared" si="1"/>
        <v>31041950</v>
      </c>
    </row>
    <row r="89" spans="1:6" ht="14.25">
      <c r="A89" s="11" t="s">
        <v>306</v>
      </c>
      <c r="B89" s="3" t="s">
        <v>307</v>
      </c>
      <c r="C89" s="161"/>
      <c r="D89" s="161"/>
      <c r="E89" s="161"/>
      <c r="F89" s="161">
        <f t="shared" si="1"/>
        <v>0</v>
      </c>
    </row>
    <row r="90" spans="1:6" ht="14.25">
      <c r="A90" s="11" t="s">
        <v>308</v>
      </c>
      <c r="B90" s="3" t="s">
        <v>309</v>
      </c>
      <c r="C90" s="161"/>
      <c r="D90" s="161"/>
      <c r="E90" s="161"/>
      <c r="F90" s="161">
        <f t="shared" si="1"/>
        <v>0</v>
      </c>
    </row>
    <row r="91" spans="1:6" ht="14.25">
      <c r="A91" s="33" t="s">
        <v>310</v>
      </c>
      <c r="B91" s="3" t="s">
        <v>311</v>
      </c>
      <c r="C91" s="161"/>
      <c r="D91" s="161"/>
      <c r="E91" s="161"/>
      <c r="F91" s="161">
        <f t="shared" si="1"/>
        <v>0</v>
      </c>
    </row>
    <row r="92" spans="1:6" ht="14.25">
      <c r="A92" s="33" t="s">
        <v>414</v>
      </c>
      <c r="B92" s="3" t="s">
        <v>312</v>
      </c>
      <c r="C92" s="161"/>
      <c r="D92" s="161"/>
      <c r="E92" s="161"/>
      <c r="F92" s="161">
        <f t="shared" si="1"/>
        <v>0</v>
      </c>
    </row>
    <row r="93" spans="1:6" ht="14.25">
      <c r="A93" s="12" t="s">
        <v>433</v>
      </c>
      <c r="B93" s="5" t="s">
        <v>313</v>
      </c>
      <c r="C93" s="161"/>
      <c r="D93" s="161"/>
      <c r="E93" s="161"/>
      <c r="F93" s="161">
        <f t="shared" si="1"/>
        <v>0</v>
      </c>
    </row>
    <row r="94" spans="1:25" s="154" customFormat="1" ht="13.5">
      <c r="A94" s="12" t="s">
        <v>314</v>
      </c>
      <c r="B94" s="5" t="s">
        <v>315</v>
      </c>
      <c r="C94" s="158"/>
      <c r="D94" s="158"/>
      <c r="E94" s="158"/>
      <c r="F94" s="159">
        <f t="shared" si="1"/>
        <v>0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155"/>
      <c r="Y94" s="155"/>
    </row>
    <row r="95" spans="1:6" ht="15">
      <c r="A95" s="146" t="s">
        <v>434</v>
      </c>
      <c r="B95" s="138" t="s">
        <v>316</v>
      </c>
      <c r="C95" s="157">
        <f>SUM(C88,C93,C94)</f>
        <v>31041950</v>
      </c>
      <c r="D95" s="157">
        <f>SUM(D88,D93,D94)</f>
        <v>0</v>
      </c>
      <c r="E95" s="157">
        <f>SUM(E88,E93,E94)</f>
        <v>0</v>
      </c>
      <c r="F95" s="157">
        <f>SUM(F88,F93,F94)</f>
        <v>31041950</v>
      </c>
    </row>
    <row r="96" spans="1:6" ht="15">
      <c r="A96" s="147" t="s">
        <v>416</v>
      </c>
      <c r="B96" s="148"/>
      <c r="C96" s="168">
        <f>SUM(C66,C95)</f>
        <v>62000000</v>
      </c>
      <c r="D96" s="168">
        <f>SUM(D66,D95)</f>
        <v>0</v>
      </c>
      <c r="E96" s="168">
        <f>SUM(E66,E95)</f>
        <v>0</v>
      </c>
      <c r="F96" s="168">
        <f>SUM(F66,F95)</f>
        <v>62000000</v>
      </c>
    </row>
  </sheetData>
  <sheetProtection/>
  <mergeCells count="2">
    <mergeCell ref="A1:F1"/>
    <mergeCell ref="A2:F2"/>
  </mergeCells>
  <printOptions/>
  <pageMargins left="0.7086614173228347" right="0.4330708661417323" top="0.6299212598425197" bottom="0.5118110236220472" header="0.31496062992125984" footer="0.31496062992125984"/>
  <pageSetup fitToHeight="1" fitToWidth="1" horizontalDpi="600" verticalDpi="600" orientation="portrait" paperSize="9" scale="50" r:id="rId1"/>
  <headerFooter>
    <oddHeader>&amp;R&amp;10 1. sz. melléklet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1"/>
  <sheetViews>
    <sheetView view="pageLayout" workbookViewId="0" topLeftCell="A1">
      <selection activeCell="I9" sqref="I9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7" ht="14.25">
      <c r="A1" s="107"/>
      <c r="B1" s="48"/>
      <c r="C1" s="48"/>
      <c r="D1" s="48"/>
      <c r="E1" s="48"/>
      <c r="F1" s="48"/>
      <c r="G1" s="48"/>
    </row>
    <row r="2" spans="1:9" ht="30.75" customHeight="1">
      <c r="A2" s="281" t="s">
        <v>785</v>
      </c>
      <c r="B2" s="282"/>
      <c r="C2" s="282"/>
      <c r="D2" s="282"/>
      <c r="E2" s="282"/>
      <c r="F2" s="282"/>
      <c r="G2" s="282"/>
      <c r="H2" s="282"/>
      <c r="I2" s="282"/>
    </row>
    <row r="3" spans="1:9" ht="23.25" customHeight="1">
      <c r="A3" s="273" t="s">
        <v>809</v>
      </c>
      <c r="B3" s="287"/>
      <c r="C3" s="287"/>
      <c r="D3" s="287"/>
      <c r="E3" s="287"/>
      <c r="F3" s="287"/>
      <c r="G3" s="287"/>
      <c r="H3" s="287"/>
      <c r="I3" s="287"/>
    </row>
    <row r="4" ht="14.25">
      <c r="I4" t="s">
        <v>810</v>
      </c>
    </row>
    <row r="5" ht="14.25">
      <c r="A5" s="56" t="s">
        <v>0</v>
      </c>
    </row>
    <row r="6" spans="1:9" ht="35.25">
      <c r="A6" s="108" t="s">
        <v>630</v>
      </c>
      <c r="B6" s="109" t="s">
        <v>631</v>
      </c>
      <c r="C6" s="109" t="s">
        <v>632</v>
      </c>
      <c r="D6" s="109" t="s">
        <v>633</v>
      </c>
      <c r="E6" s="109" t="s">
        <v>634</v>
      </c>
      <c r="F6" s="109" t="s">
        <v>635</v>
      </c>
      <c r="G6" s="109" t="s">
        <v>636</v>
      </c>
      <c r="H6" s="109" t="s">
        <v>637</v>
      </c>
      <c r="I6" s="110" t="s">
        <v>638</v>
      </c>
    </row>
    <row r="7" spans="1:9" ht="14.25">
      <c r="A7" s="111"/>
      <c r="B7" s="111"/>
      <c r="C7" s="112"/>
      <c r="D7" s="112"/>
      <c r="E7" s="112"/>
      <c r="F7" s="112"/>
      <c r="G7" s="112"/>
      <c r="H7" s="112"/>
      <c r="I7" s="112"/>
    </row>
    <row r="8" spans="1:9" ht="14.25">
      <c r="A8" s="111"/>
      <c r="B8" s="111"/>
      <c r="C8" s="112"/>
      <c r="D8" s="112"/>
      <c r="E8" s="112"/>
      <c r="F8" s="112"/>
      <c r="G8" s="112"/>
      <c r="H8" s="112"/>
      <c r="I8" s="112"/>
    </row>
    <row r="9" spans="1:9" ht="14.25">
      <c r="A9" s="111"/>
      <c r="B9" s="111"/>
      <c r="C9" s="112"/>
      <c r="D9" s="112"/>
      <c r="E9" s="112"/>
      <c r="F9" s="112"/>
      <c r="G9" s="112"/>
      <c r="H9" s="112"/>
      <c r="I9" s="112"/>
    </row>
    <row r="10" spans="1:9" ht="14.25">
      <c r="A10" s="111"/>
      <c r="B10" s="111"/>
      <c r="C10" s="112"/>
      <c r="D10" s="112"/>
      <c r="E10" s="112"/>
      <c r="F10" s="112"/>
      <c r="G10" s="112"/>
      <c r="H10" s="112"/>
      <c r="I10" s="112"/>
    </row>
    <row r="11" spans="1:9" ht="14.25">
      <c r="A11" s="113" t="s">
        <v>639</v>
      </c>
      <c r="B11" s="113"/>
      <c r="C11" s="114"/>
      <c r="D11" s="114"/>
      <c r="E11" s="114"/>
      <c r="F11" s="114"/>
      <c r="G11" s="114"/>
      <c r="H11" s="114"/>
      <c r="I11" s="114"/>
    </row>
    <row r="12" spans="1:9" ht="14.25">
      <c r="A12" s="111"/>
      <c r="B12" s="111"/>
      <c r="C12" s="112"/>
      <c r="D12" s="112"/>
      <c r="E12" s="112"/>
      <c r="F12" s="112"/>
      <c r="G12" s="112"/>
      <c r="H12" s="112"/>
      <c r="I12" s="112"/>
    </row>
    <row r="13" spans="1:9" ht="14.25">
      <c r="A13" s="111"/>
      <c r="B13" s="111"/>
      <c r="C13" s="112"/>
      <c r="D13" s="112"/>
      <c r="E13" s="112"/>
      <c r="F13" s="112"/>
      <c r="G13" s="112"/>
      <c r="H13" s="112"/>
      <c r="I13" s="112"/>
    </row>
    <row r="14" spans="1:9" ht="14.25">
      <c r="A14" s="111"/>
      <c r="B14" s="111"/>
      <c r="C14" s="112"/>
      <c r="D14" s="112"/>
      <c r="E14" s="112"/>
      <c r="F14" s="112"/>
      <c r="G14" s="112"/>
      <c r="H14" s="112"/>
      <c r="I14" s="112"/>
    </row>
    <row r="15" spans="1:9" ht="14.25">
      <c r="A15" s="111"/>
      <c r="B15" s="111"/>
      <c r="C15" s="112"/>
      <c r="D15" s="112"/>
      <c r="E15" s="112"/>
      <c r="F15" s="112"/>
      <c r="G15" s="112"/>
      <c r="H15" s="112"/>
      <c r="I15" s="112"/>
    </row>
    <row r="16" spans="1:9" ht="14.25">
      <c r="A16" s="113" t="s">
        <v>640</v>
      </c>
      <c r="B16" s="113"/>
      <c r="C16" s="114"/>
      <c r="D16" s="114"/>
      <c r="E16" s="114"/>
      <c r="F16" s="114"/>
      <c r="G16" s="114"/>
      <c r="H16" s="114"/>
      <c r="I16" s="114"/>
    </row>
    <row r="17" spans="1:9" ht="14.25">
      <c r="A17" s="111"/>
      <c r="B17" s="111"/>
      <c r="C17" s="112"/>
      <c r="D17" s="112"/>
      <c r="E17" s="112"/>
      <c r="F17" s="112"/>
      <c r="G17" s="112"/>
      <c r="H17" s="112"/>
      <c r="I17" s="112"/>
    </row>
    <row r="18" spans="1:9" ht="14.25">
      <c r="A18" s="111"/>
      <c r="B18" s="111"/>
      <c r="C18" s="112"/>
      <c r="D18" s="112"/>
      <c r="E18" s="112"/>
      <c r="F18" s="112"/>
      <c r="G18" s="112"/>
      <c r="H18" s="112"/>
      <c r="I18" s="112"/>
    </row>
    <row r="19" spans="1:9" ht="14.25">
      <c r="A19" s="111"/>
      <c r="B19" s="111"/>
      <c r="C19" s="112"/>
      <c r="D19" s="112"/>
      <c r="E19" s="112"/>
      <c r="F19" s="112"/>
      <c r="G19" s="112"/>
      <c r="H19" s="112"/>
      <c r="I19" s="112"/>
    </row>
    <row r="20" spans="1:9" ht="14.25">
      <c r="A20" s="111"/>
      <c r="B20" s="111"/>
      <c r="C20" s="112"/>
      <c r="D20" s="112"/>
      <c r="E20" s="112"/>
      <c r="F20" s="112"/>
      <c r="G20" s="112"/>
      <c r="H20" s="112"/>
      <c r="I20" s="112"/>
    </row>
    <row r="21" spans="1:9" ht="14.25">
      <c r="A21" s="113" t="s">
        <v>641</v>
      </c>
      <c r="B21" s="113"/>
      <c r="C21" s="114"/>
      <c r="D21" s="114"/>
      <c r="E21" s="114"/>
      <c r="F21" s="114"/>
      <c r="G21" s="114"/>
      <c r="H21" s="114"/>
      <c r="I21" s="114"/>
    </row>
    <row r="22" spans="1:9" ht="14.25">
      <c r="A22" s="111"/>
      <c r="B22" s="111"/>
      <c r="C22" s="112"/>
      <c r="D22" s="112"/>
      <c r="E22" s="112"/>
      <c r="F22" s="112"/>
      <c r="G22" s="112"/>
      <c r="H22" s="112"/>
      <c r="I22" s="112"/>
    </row>
    <row r="23" spans="1:9" ht="14.25">
      <c r="A23" s="111"/>
      <c r="B23" s="111"/>
      <c r="C23" s="112"/>
      <c r="D23" s="112"/>
      <c r="E23" s="112"/>
      <c r="F23" s="112"/>
      <c r="G23" s="112"/>
      <c r="H23" s="112"/>
      <c r="I23" s="112"/>
    </row>
    <row r="24" spans="1:9" ht="14.25">
      <c r="A24" s="111"/>
      <c r="B24" s="111"/>
      <c r="C24" s="112"/>
      <c r="D24" s="112"/>
      <c r="E24" s="112"/>
      <c r="F24" s="112"/>
      <c r="G24" s="112"/>
      <c r="H24" s="112"/>
      <c r="I24" s="112"/>
    </row>
    <row r="25" spans="1:9" ht="14.25">
      <c r="A25" s="111"/>
      <c r="B25" s="111"/>
      <c r="C25" s="112"/>
      <c r="D25" s="112"/>
      <c r="E25" s="112"/>
      <c r="F25" s="112"/>
      <c r="G25" s="112"/>
      <c r="H25" s="112"/>
      <c r="I25" s="112"/>
    </row>
    <row r="26" spans="1:9" ht="14.25">
      <c r="A26" s="113" t="s">
        <v>642</v>
      </c>
      <c r="B26" s="113"/>
      <c r="C26" s="114"/>
      <c r="D26" s="114"/>
      <c r="E26" s="114"/>
      <c r="F26" s="114"/>
      <c r="G26" s="114"/>
      <c r="H26" s="114"/>
      <c r="I26" s="114"/>
    </row>
    <row r="27" spans="1:9" ht="14.25">
      <c r="A27" s="113"/>
      <c r="B27" s="113"/>
      <c r="C27" s="114"/>
      <c r="D27" s="114"/>
      <c r="E27" s="114"/>
      <c r="F27" s="114"/>
      <c r="G27" s="114"/>
      <c r="H27" s="114"/>
      <c r="I27" s="114"/>
    </row>
    <row r="28" spans="1:9" ht="14.25">
      <c r="A28" s="113"/>
      <c r="B28" s="113"/>
      <c r="C28" s="114"/>
      <c r="D28" s="114"/>
      <c r="E28" s="114"/>
      <c r="F28" s="114"/>
      <c r="G28" s="114"/>
      <c r="H28" s="114"/>
      <c r="I28" s="114"/>
    </row>
    <row r="29" spans="1:9" ht="14.25">
      <c r="A29" s="113"/>
      <c r="B29" s="113"/>
      <c r="C29" s="114"/>
      <c r="D29" s="114"/>
      <c r="E29" s="114"/>
      <c r="F29" s="114"/>
      <c r="G29" s="114"/>
      <c r="H29" s="114"/>
      <c r="I29" s="114"/>
    </row>
    <row r="30" spans="1:9" ht="14.25">
      <c r="A30" s="113"/>
      <c r="B30" s="113"/>
      <c r="C30" s="114"/>
      <c r="D30" s="114"/>
      <c r="E30" s="114"/>
      <c r="F30" s="114"/>
      <c r="G30" s="114"/>
      <c r="H30" s="114"/>
      <c r="I30" s="114"/>
    </row>
    <row r="31" spans="1:9" ht="15">
      <c r="A31" s="115" t="s">
        <v>643</v>
      </c>
      <c r="B31" s="111"/>
      <c r="C31" s="116"/>
      <c r="D31" s="116"/>
      <c r="E31" s="116"/>
      <c r="F31" s="116"/>
      <c r="G31" s="116"/>
      <c r="H31" s="116"/>
      <c r="I31" s="116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4"/>
  <sheetViews>
    <sheetView view="pageLayout" workbookViewId="0" topLeftCell="A1">
      <selection activeCell="A3" sqref="A3:E3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4.25">
      <c r="A1" s="107"/>
      <c r="B1" s="48"/>
      <c r="C1" s="48"/>
      <c r="D1" s="48"/>
    </row>
    <row r="2" spans="1:5" ht="27" customHeight="1">
      <c r="A2" s="281" t="s">
        <v>785</v>
      </c>
      <c r="B2" s="282"/>
      <c r="C2" s="282"/>
      <c r="D2" s="282"/>
      <c r="E2" s="282"/>
    </row>
    <row r="3" spans="1:5" ht="22.5" customHeight="1">
      <c r="A3" s="273" t="s">
        <v>812</v>
      </c>
      <c r="B3" s="287"/>
      <c r="C3" s="287"/>
      <c r="D3" s="287"/>
      <c r="E3" s="287"/>
    </row>
    <row r="4" spans="1:5" ht="18">
      <c r="A4" s="117"/>
      <c r="E4" t="s">
        <v>811</v>
      </c>
    </row>
    <row r="5" ht="14.25">
      <c r="A5" s="56" t="s">
        <v>0</v>
      </c>
    </row>
    <row r="6" spans="1:5" ht="31.5" customHeight="1">
      <c r="A6" s="118" t="s">
        <v>31</v>
      </c>
      <c r="B6" s="119" t="s">
        <v>32</v>
      </c>
      <c r="C6" s="50" t="s">
        <v>644</v>
      </c>
      <c r="D6" s="50" t="s">
        <v>645</v>
      </c>
      <c r="E6" s="50" t="s">
        <v>646</v>
      </c>
    </row>
    <row r="7" spans="1:5" ht="15" customHeight="1">
      <c r="A7" s="120"/>
      <c r="B7" s="55"/>
      <c r="C7" s="55"/>
      <c r="D7" s="55"/>
      <c r="E7" s="55"/>
    </row>
    <row r="8" spans="1:5" ht="15" customHeight="1">
      <c r="A8" s="120"/>
      <c r="B8" s="55"/>
      <c r="C8" s="55"/>
      <c r="D8" s="55"/>
      <c r="E8" s="55"/>
    </row>
    <row r="9" spans="1:5" ht="15" customHeight="1">
      <c r="A9" s="120"/>
      <c r="B9" s="55"/>
      <c r="C9" s="55"/>
      <c r="D9" s="55"/>
      <c r="E9" s="55"/>
    </row>
    <row r="10" spans="1:5" ht="15" customHeight="1">
      <c r="A10" s="55"/>
      <c r="B10" s="55"/>
      <c r="C10" s="55"/>
      <c r="D10" s="55"/>
      <c r="E10" s="55"/>
    </row>
    <row r="11" spans="1:5" ht="29.25" customHeight="1">
      <c r="A11" s="121" t="s">
        <v>647</v>
      </c>
      <c r="B11" s="41" t="s">
        <v>253</v>
      </c>
      <c r="C11" s="55"/>
      <c r="D11" s="55"/>
      <c r="E11" s="55"/>
    </row>
    <row r="12" spans="1:5" ht="29.25" customHeight="1">
      <c r="A12" s="121"/>
      <c r="B12" s="55"/>
      <c r="C12" s="55"/>
      <c r="D12" s="55"/>
      <c r="E12" s="55"/>
    </row>
    <row r="13" spans="1:5" ht="15" customHeight="1">
      <c r="A13" s="121"/>
      <c r="B13" s="55"/>
      <c r="C13" s="55"/>
      <c r="D13" s="55"/>
      <c r="E13" s="55"/>
    </row>
    <row r="14" spans="1:5" ht="15" customHeight="1">
      <c r="A14" s="122"/>
      <c r="B14" s="55"/>
      <c r="C14" s="55"/>
      <c r="D14" s="55"/>
      <c r="E14" s="55"/>
    </row>
    <row r="15" spans="1:5" ht="15" customHeight="1">
      <c r="A15" s="122"/>
      <c r="B15" s="55"/>
      <c r="C15" s="55"/>
      <c r="D15" s="55"/>
      <c r="E15" s="55"/>
    </row>
    <row r="16" spans="1:5" ht="30.75" customHeight="1">
      <c r="A16" s="121" t="s">
        <v>648</v>
      </c>
      <c r="B16" s="35" t="s">
        <v>277</v>
      </c>
      <c r="C16" s="55"/>
      <c r="D16" s="55"/>
      <c r="E16" s="55"/>
    </row>
    <row r="17" spans="1:5" ht="15" customHeight="1">
      <c r="A17" s="123" t="s">
        <v>611</v>
      </c>
      <c r="B17" s="123" t="s">
        <v>237</v>
      </c>
      <c r="C17" s="55"/>
      <c r="D17" s="55"/>
      <c r="E17" s="55"/>
    </row>
    <row r="18" spans="1:5" ht="15" customHeight="1">
      <c r="A18" s="123" t="s">
        <v>610</v>
      </c>
      <c r="B18" s="123" t="s">
        <v>237</v>
      </c>
      <c r="C18" s="55"/>
      <c r="D18" s="55"/>
      <c r="E18" s="55"/>
    </row>
    <row r="19" spans="1:5" ht="15" customHeight="1">
      <c r="A19" s="123" t="s">
        <v>609</v>
      </c>
      <c r="B19" s="123" t="s">
        <v>237</v>
      </c>
      <c r="C19" s="55"/>
      <c r="D19" s="55"/>
      <c r="E19" s="55"/>
    </row>
    <row r="20" spans="1:5" ht="15" customHeight="1">
      <c r="A20" s="123" t="s">
        <v>608</v>
      </c>
      <c r="B20" s="123" t="s">
        <v>237</v>
      </c>
      <c r="C20" s="55"/>
      <c r="D20" s="55"/>
      <c r="E20" s="55"/>
    </row>
    <row r="21" spans="1:5" ht="15" customHeight="1">
      <c r="A21" s="123" t="s">
        <v>393</v>
      </c>
      <c r="B21" s="124" t="s">
        <v>242</v>
      </c>
      <c r="C21" s="55"/>
      <c r="D21" s="55"/>
      <c r="E21" s="55"/>
    </row>
    <row r="22" spans="1:5" ht="15" customHeight="1">
      <c r="A22" s="123" t="s">
        <v>391</v>
      </c>
      <c r="B22" s="124" t="s">
        <v>238</v>
      </c>
      <c r="C22" s="55"/>
      <c r="D22" s="55"/>
      <c r="E22" s="55"/>
    </row>
    <row r="23" spans="1:5" ht="15" customHeight="1">
      <c r="A23" s="122"/>
      <c r="B23" s="55"/>
      <c r="C23" s="55"/>
      <c r="D23" s="55"/>
      <c r="E23" s="55"/>
    </row>
    <row r="24" spans="1:5" ht="27.75" customHeight="1">
      <c r="A24" s="121" t="s">
        <v>649</v>
      </c>
      <c r="B24" s="66" t="s">
        <v>650</v>
      </c>
      <c r="C24" s="55"/>
      <c r="D24" s="55"/>
      <c r="E24" s="55"/>
    </row>
    <row r="25" spans="1:5" ht="15" customHeight="1">
      <c r="A25" s="121"/>
      <c r="B25" s="55" t="s">
        <v>249</v>
      </c>
      <c r="C25" s="55"/>
      <c r="D25" s="55"/>
      <c r="E25" s="55"/>
    </row>
    <row r="26" spans="1:5" ht="15" customHeight="1">
      <c r="A26" s="121"/>
      <c r="B26" s="55" t="s">
        <v>269</v>
      </c>
      <c r="C26" s="55"/>
      <c r="D26" s="55"/>
      <c r="E26" s="55"/>
    </row>
    <row r="27" spans="1:5" ht="15" customHeight="1">
      <c r="A27" s="122"/>
      <c r="B27" s="55"/>
      <c r="C27" s="55"/>
      <c r="D27" s="55"/>
      <c r="E27" s="55"/>
    </row>
    <row r="28" spans="1:5" ht="15" customHeight="1">
      <c r="A28" s="122"/>
      <c r="B28" s="55"/>
      <c r="C28" s="55"/>
      <c r="D28" s="55"/>
      <c r="E28" s="55"/>
    </row>
    <row r="29" spans="1:5" ht="31.5" customHeight="1">
      <c r="A29" s="121" t="s">
        <v>651</v>
      </c>
      <c r="B29" s="66" t="s">
        <v>652</v>
      </c>
      <c r="C29" s="55"/>
      <c r="D29" s="55"/>
      <c r="E29" s="55"/>
    </row>
    <row r="30" spans="1:5" ht="15" customHeight="1">
      <c r="A30" s="121"/>
      <c r="B30" s="55"/>
      <c r="C30" s="55"/>
      <c r="D30" s="55"/>
      <c r="E30" s="55"/>
    </row>
    <row r="31" spans="1:5" ht="15" customHeight="1">
      <c r="A31" s="121"/>
      <c r="B31" s="55"/>
      <c r="C31" s="55"/>
      <c r="D31" s="55"/>
      <c r="E31" s="55"/>
    </row>
    <row r="32" spans="1:5" ht="15" customHeight="1">
      <c r="A32" s="122"/>
      <c r="B32" s="55"/>
      <c r="C32" s="55"/>
      <c r="D32" s="55"/>
      <c r="E32" s="55"/>
    </row>
    <row r="33" spans="1:5" ht="15" customHeight="1">
      <c r="A33" s="122"/>
      <c r="B33" s="55"/>
      <c r="C33" s="55"/>
      <c r="D33" s="55"/>
      <c r="E33" s="55"/>
    </row>
    <row r="34" spans="1:5" ht="15" customHeight="1">
      <c r="A34" s="121" t="s">
        <v>653</v>
      </c>
      <c r="B34" s="66"/>
      <c r="C34" s="55"/>
      <c r="D34" s="55"/>
      <c r="E34" s="55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172"/>
  <sheetViews>
    <sheetView workbookViewId="0" topLeftCell="A1">
      <selection activeCell="I9" sqref="I9"/>
    </sheetView>
  </sheetViews>
  <sheetFormatPr defaultColWidth="9.140625" defaultRowHeight="15"/>
  <cols>
    <col min="1" max="1" width="105.140625" style="0" customWidth="1"/>
    <col min="3" max="3" width="19.421875" style="0" bestFit="1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4.25">
      <c r="A1" s="105"/>
      <c r="B1" s="105"/>
      <c r="C1" s="105"/>
      <c r="D1" s="105"/>
      <c r="E1" s="105"/>
      <c r="F1" s="105"/>
    </row>
    <row r="2" spans="1:6" ht="21" customHeight="1">
      <c r="A2" s="281" t="s">
        <v>764</v>
      </c>
      <c r="B2" s="282"/>
      <c r="C2" s="282"/>
      <c r="D2" s="282"/>
      <c r="E2" s="282"/>
      <c r="F2" s="289"/>
    </row>
    <row r="3" spans="1:6" ht="18.75" customHeight="1">
      <c r="A3" s="273" t="s">
        <v>789</v>
      </c>
      <c r="B3" s="287"/>
      <c r="C3" s="287"/>
      <c r="D3" s="287"/>
      <c r="E3" s="287"/>
      <c r="F3" s="289"/>
    </row>
    <row r="4" spans="1:6" ht="18">
      <c r="A4" s="59"/>
      <c r="F4" t="s">
        <v>813</v>
      </c>
    </row>
    <row r="5" ht="14.25">
      <c r="A5" s="56" t="s">
        <v>654</v>
      </c>
    </row>
    <row r="6" spans="1:6" ht="26.25">
      <c r="A6" s="1" t="s">
        <v>31</v>
      </c>
      <c r="B6" s="2" t="s">
        <v>32</v>
      </c>
      <c r="C6" s="61">
        <v>2019</v>
      </c>
      <c r="D6" s="60">
        <v>2020</v>
      </c>
      <c r="E6" s="60">
        <v>2021</v>
      </c>
      <c r="F6" s="61">
        <v>2022</v>
      </c>
    </row>
    <row r="7" spans="1:6" ht="14.25">
      <c r="A7" s="24" t="s">
        <v>33</v>
      </c>
      <c r="B7" s="25" t="s">
        <v>34</v>
      </c>
      <c r="C7" s="161">
        <f>'2. kiadások '!F6</f>
        <v>4100000</v>
      </c>
      <c r="D7" s="55">
        <v>4200000</v>
      </c>
      <c r="E7" s="55">
        <v>4400000</v>
      </c>
      <c r="F7" s="23">
        <v>4600000</v>
      </c>
    </row>
    <row r="8" spans="1:6" ht="14.25">
      <c r="A8" s="24" t="s">
        <v>35</v>
      </c>
      <c r="B8" s="26" t="s">
        <v>36</v>
      </c>
      <c r="C8" s="161">
        <f>'2. kiadások '!F7</f>
        <v>0</v>
      </c>
      <c r="D8" s="55"/>
      <c r="E8" s="55"/>
      <c r="F8" s="23"/>
    </row>
    <row r="9" spans="1:6" ht="14.25">
      <c r="A9" s="24" t="s">
        <v>37</v>
      </c>
      <c r="B9" s="26" t="s">
        <v>38</v>
      </c>
      <c r="C9" s="161">
        <f>'2. kiadások '!F8</f>
        <v>0</v>
      </c>
      <c r="D9" s="55"/>
      <c r="E9" s="55"/>
      <c r="F9" s="23"/>
    </row>
    <row r="10" spans="1:6" ht="14.25">
      <c r="A10" s="27" t="s">
        <v>39</v>
      </c>
      <c r="B10" s="26" t="s">
        <v>40</v>
      </c>
      <c r="C10" s="161">
        <f>'2. kiadások '!F9</f>
        <v>0</v>
      </c>
      <c r="D10" s="55"/>
      <c r="E10" s="55"/>
      <c r="F10" s="23"/>
    </row>
    <row r="11" spans="1:6" ht="14.25">
      <c r="A11" s="27" t="s">
        <v>41</v>
      </c>
      <c r="B11" s="26" t="s">
        <v>42</v>
      </c>
      <c r="C11" s="161">
        <f>'2. kiadások '!F10</f>
        <v>0</v>
      </c>
      <c r="D11" s="55"/>
      <c r="E11" s="55"/>
      <c r="F11" s="23"/>
    </row>
    <row r="12" spans="1:6" ht="14.25">
      <c r="A12" s="27" t="s">
        <v>43</v>
      </c>
      <c r="B12" s="26" t="s">
        <v>44</v>
      </c>
      <c r="C12" s="161">
        <f>'2. kiadások '!F11</f>
        <v>0</v>
      </c>
      <c r="D12" s="55"/>
      <c r="E12" s="55"/>
      <c r="F12" s="23"/>
    </row>
    <row r="13" spans="1:6" ht="14.25">
      <c r="A13" s="27" t="s">
        <v>45</v>
      </c>
      <c r="B13" s="26" t="s">
        <v>46</v>
      </c>
      <c r="C13" s="161">
        <f>'2. kiadások '!F12</f>
        <v>720000</v>
      </c>
      <c r="D13" s="55">
        <v>700000</v>
      </c>
      <c r="E13" s="55">
        <v>700000</v>
      </c>
      <c r="F13" s="23">
        <v>700000</v>
      </c>
    </row>
    <row r="14" spans="1:6" ht="14.25">
      <c r="A14" s="27" t="s">
        <v>47</v>
      </c>
      <c r="B14" s="26" t="s">
        <v>48</v>
      </c>
      <c r="C14" s="161">
        <f>'2. kiadások '!F13</f>
        <v>0</v>
      </c>
      <c r="D14" s="55"/>
      <c r="E14" s="55"/>
      <c r="F14" s="23"/>
    </row>
    <row r="15" spans="1:6" ht="14.25">
      <c r="A15" s="3" t="s">
        <v>49</v>
      </c>
      <c r="B15" s="26" t="s">
        <v>50</v>
      </c>
      <c r="C15" s="161">
        <f>'2. kiadások '!F14</f>
        <v>0</v>
      </c>
      <c r="D15" s="55"/>
      <c r="E15" s="55"/>
      <c r="F15" s="23"/>
    </row>
    <row r="16" spans="1:6" ht="14.25">
      <c r="A16" s="3" t="s">
        <v>51</v>
      </c>
      <c r="B16" s="26" t="s">
        <v>52</v>
      </c>
      <c r="C16" s="161">
        <f>'2. kiadások '!F15</f>
        <v>0</v>
      </c>
      <c r="D16" s="55"/>
      <c r="E16" s="55"/>
      <c r="F16" s="23"/>
    </row>
    <row r="17" spans="1:6" ht="14.25">
      <c r="A17" s="3" t="s">
        <v>53</v>
      </c>
      <c r="B17" s="26" t="s">
        <v>54</v>
      </c>
      <c r="C17" s="161">
        <f>'2. kiadások '!F16</f>
        <v>0</v>
      </c>
      <c r="D17" s="55"/>
      <c r="E17" s="55"/>
      <c r="F17" s="23"/>
    </row>
    <row r="18" spans="1:6" ht="14.25">
      <c r="A18" s="3" t="s">
        <v>55</v>
      </c>
      <c r="B18" s="26" t="s">
        <v>56</v>
      </c>
      <c r="C18" s="161">
        <f>'2. kiadások '!F17</f>
        <v>0</v>
      </c>
      <c r="D18" s="55"/>
      <c r="E18" s="55"/>
      <c r="F18" s="23"/>
    </row>
    <row r="19" spans="1:6" ht="14.25">
      <c r="A19" s="3" t="s">
        <v>346</v>
      </c>
      <c r="B19" s="26" t="s">
        <v>57</v>
      </c>
      <c r="C19" s="161">
        <f>'2. kiadások '!F18</f>
        <v>0</v>
      </c>
      <c r="D19" s="55"/>
      <c r="E19" s="55"/>
      <c r="F19" s="23"/>
    </row>
    <row r="20" spans="1:6" ht="14.25">
      <c r="A20" s="28" t="s">
        <v>317</v>
      </c>
      <c r="B20" s="29" t="s">
        <v>58</v>
      </c>
      <c r="C20" s="162">
        <f>SUM(C7:C19)</f>
        <v>4820000</v>
      </c>
      <c r="D20" s="66">
        <f>SUM(D7:D19)</f>
        <v>4900000</v>
      </c>
      <c r="E20" s="66">
        <f>SUM(E7:E19)</f>
        <v>5100000</v>
      </c>
      <c r="F20" s="66">
        <f>SUM(F7:F19)</f>
        <v>5300000</v>
      </c>
    </row>
    <row r="21" spans="1:6" ht="14.25">
      <c r="A21" s="3" t="s">
        <v>59</v>
      </c>
      <c r="B21" s="26" t="s">
        <v>60</v>
      </c>
      <c r="C21" s="161">
        <f>'2. kiadások '!F20</f>
        <v>2900000</v>
      </c>
      <c r="D21" s="55">
        <v>3200000</v>
      </c>
      <c r="E21" s="55">
        <v>3400000</v>
      </c>
      <c r="F21" s="23">
        <v>3600000</v>
      </c>
    </row>
    <row r="22" spans="1:6" ht="14.25">
      <c r="A22" s="3" t="s">
        <v>61</v>
      </c>
      <c r="B22" s="26" t="s">
        <v>62</v>
      </c>
      <c r="C22" s="161">
        <f>'2. kiadások '!F21</f>
        <v>0</v>
      </c>
      <c r="D22" s="55">
        <v>100000</v>
      </c>
      <c r="E22" s="55">
        <v>100000</v>
      </c>
      <c r="F22" s="23">
        <v>100000</v>
      </c>
    </row>
    <row r="23" spans="1:6" ht="14.25">
      <c r="A23" s="4" t="s">
        <v>63</v>
      </c>
      <c r="B23" s="26" t="s">
        <v>64</v>
      </c>
      <c r="C23" s="161">
        <f>'2. kiadások '!F22</f>
        <v>0</v>
      </c>
      <c r="D23" s="55">
        <v>300000</v>
      </c>
      <c r="E23" s="55">
        <v>300000</v>
      </c>
      <c r="F23" s="23">
        <v>300000</v>
      </c>
    </row>
    <row r="24" spans="1:6" ht="14.25">
      <c r="A24" s="5" t="s">
        <v>318</v>
      </c>
      <c r="B24" s="29" t="s">
        <v>65</v>
      </c>
      <c r="C24" s="162">
        <f>SUM(C21:C23)</f>
        <v>2900000</v>
      </c>
      <c r="D24" s="66">
        <f>SUM(D21:D23)</f>
        <v>3600000</v>
      </c>
      <c r="E24" s="66">
        <f>SUM(E21:E23)</f>
        <v>3800000</v>
      </c>
      <c r="F24" s="66">
        <f>SUM(F21:F23)</f>
        <v>4000000</v>
      </c>
    </row>
    <row r="25" spans="1:6" ht="14.25">
      <c r="A25" s="42" t="s">
        <v>376</v>
      </c>
      <c r="B25" s="43" t="s">
        <v>66</v>
      </c>
      <c r="C25" s="157">
        <f>SUM(C20,C24)</f>
        <v>7720000</v>
      </c>
      <c r="D25" s="66">
        <f>SUM(D20,D24)</f>
        <v>8500000</v>
      </c>
      <c r="E25" s="66">
        <f>SUM(E20,E24)</f>
        <v>8900000</v>
      </c>
      <c r="F25" s="66">
        <f>SUM(F20,F24)</f>
        <v>9300000</v>
      </c>
    </row>
    <row r="26" spans="1:6" ht="14.25">
      <c r="A26" s="35" t="s">
        <v>347</v>
      </c>
      <c r="B26" s="43" t="s">
        <v>67</v>
      </c>
      <c r="C26" s="157">
        <f>'2. kiadások '!F25</f>
        <v>1640000</v>
      </c>
      <c r="D26" s="66">
        <v>2100000</v>
      </c>
      <c r="E26" s="66">
        <v>2000000</v>
      </c>
      <c r="F26" s="135">
        <v>2000000</v>
      </c>
    </row>
    <row r="27" spans="1:6" ht="14.25">
      <c r="A27" s="3" t="s">
        <v>68</v>
      </c>
      <c r="B27" s="26" t="s">
        <v>69</v>
      </c>
      <c r="C27" s="161">
        <f>'2. kiadások '!F26</f>
        <v>150000</v>
      </c>
      <c r="D27" s="55">
        <v>150000</v>
      </c>
      <c r="E27" s="55">
        <v>170000</v>
      </c>
      <c r="F27" s="23">
        <v>180000</v>
      </c>
    </row>
    <row r="28" spans="1:6" ht="14.25">
      <c r="A28" s="3" t="s">
        <v>70</v>
      </c>
      <c r="B28" s="26" t="s">
        <v>71</v>
      </c>
      <c r="C28" s="161">
        <f>'2. kiadások '!F27</f>
        <v>1080000</v>
      </c>
      <c r="D28" s="55">
        <v>1000000</v>
      </c>
      <c r="E28" s="55">
        <v>1000000</v>
      </c>
      <c r="F28" s="23">
        <v>1000000</v>
      </c>
    </row>
    <row r="29" spans="1:6" ht="14.25">
      <c r="A29" s="3" t="s">
        <v>72</v>
      </c>
      <c r="B29" s="26" t="s">
        <v>73</v>
      </c>
      <c r="C29" s="161">
        <f>'2. kiadások '!F28</f>
        <v>0</v>
      </c>
      <c r="D29" s="55"/>
      <c r="E29" s="55"/>
      <c r="F29" s="23"/>
    </row>
    <row r="30" spans="1:6" ht="14.25">
      <c r="A30" s="5" t="s">
        <v>319</v>
      </c>
      <c r="B30" s="29" t="s">
        <v>74</v>
      </c>
      <c r="C30" s="157">
        <f>SUM(C27:C29)</f>
        <v>1230000</v>
      </c>
      <c r="D30" s="66">
        <f>SUM(D27:D29)</f>
        <v>1150000</v>
      </c>
      <c r="E30" s="66">
        <f>SUM(E27:E29)</f>
        <v>1170000</v>
      </c>
      <c r="F30" s="66">
        <f>SUM(F27:F29)</f>
        <v>1180000</v>
      </c>
    </row>
    <row r="31" spans="1:6" ht="14.25">
      <c r="A31" s="3" t="s">
        <v>75</v>
      </c>
      <c r="B31" s="26" t="s">
        <v>76</v>
      </c>
      <c r="C31" s="161">
        <f>'2. kiadások '!F30</f>
        <v>50000</v>
      </c>
      <c r="D31" s="55">
        <v>60000</v>
      </c>
      <c r="E31" s="55">
        <v>60000</v>
      </c>
      <c r="F31" s="23">
        <v>6000</v>
      </c>
    </row>
    <row r="32" spans="1:6" ht="14.25">
      <c r="A32" s="3" t="s">
        <v>77</v>
      </c>
      <c r="B32" s="26" t="s">
        <v>78</v>
      </c>
      <c r="C32" s="161">
        <f>'2. kiadások '!F31</f>
        <v>250000</v>
      </c>
      <c r="D32" s="55">
        <v>280000</v>
      </c>
      <c r="E32" s="55">
        <v>275000</v>
      </c>
      <c r="F32" s="23">
        <v>285000</v>
      </c>
    </row>
    <row r="33" spans="1:6" ht="15" customHeight="1">
      <c r="A33" s="5" t="s">
        <v>377</v>
      </c>
      <c r="B33" s="29" t="s">
        <v>79</v>
      </c>
      <c r="C33" s="157">
        <f>SUM(C31:C32)</f>
        <v>300000</v>
      </c>
      <c r="D33" s="66">
        <f>SUM(D31:D32)</f>
        <v>340000</v>
      </c>
      <c r="E33" s="66">
        <f>SUM(E31:E32)</f>
        <v>335000</v>
      </c>
      <c r="F33" s="66">
        <f>SUM(F31:F32)</f>
        <v>291000</v>
      </c>
    </row>
    <row r="34" spans="1:6" ht="14.25">
      <c r="A34" s="3" t="s">
        <v>80</v>
      </c>
      <c r="B34" s="26" t="s">
        <v>81</v>
      </c>
      <c r="C34" s="161">
        <f>'2. kiadások '!F33</f>
        <v>1860000</v>
      </c>
      <c r="D34" s="55">
        <v>2200000</v>
      </c>
      <c r="E34" s="55">
        <v>2200000</v>
      </c>
      <c r="F34" s="23">
        <v>2300000</v>
      </c>
    </row>
    <row r="35" spans="1:6" ht="14.25">
      <c r="A35" s="3" t="s">
        <v>82</v>
      </c>
      <c r="B35" s="26" t="s">
        <v>83</v>
      </c>
      <c r="C35" s="161">
        <f>'2. kiadások '!F34</f>
        <v>0</v>
      </c>
      <c r="D35" s="55"/>
      <c r="E35" s="55"/>
      <c r="F35" s="23"/>
    </row>
    <row r="36" spans="1:6" ht="14.25">
      <c r="A36" s="3" t="s">
        <v>348</v>
      </c>
      <c r="B36" s="26" t="s">
        <v>84</v>
      </c>
      <c r="C36" s="161">
        <f>'2. kiadások '!F35</f>
        <v>200000</v>
      </c>
      <c r="D36" s="55">
        <v>200000</v>
      </c>
      <c r="E36" s="55">
        <v>200000</v>
      </c>
      <c r="F36" s="23">
        <v>200000</v>
      </c>
    </row>
    <row r="37" spans="1:6" ht="14.25">
      <c r="A37" s="3" t="s">
        <v>85</v>
      </c>
      <c r="B37" s="26" t="s">
        <v>86</v>
      </c>
      <c r="C37" s="161">
        <f>'2. kiadások '!F36</f>
        <v>1582000</v>
      </c>
      <c r="D37" s="55">
        <v>1500000</v>
      </c>
      <c r="E37" s="55">
        <v>1500000</v>
      </c>
      <c r="F37" s="23">
        <v>1500000</v>
      </c>
    </row>
    <row r="38" spans="1:6" ht="14.25">
      <c r="A38" s="8" t="s">
        <v>349</v>
      </c>
      <c r="B38" s="26" t="s">
        <v>87</v>
      </c>
      <c r="C38" s="161">
        <f>'2. kiadások '!F37</f>
        <v>0</v>
      </c>
      <c r="D38" s="55"/>
      <c r="E38" s="55"/>
      <c r="F38" s="23"/>
    </row>
    <row r="39" spans="1:6" ht="14.25">
      <c r="A39" s="4" t="s">
        <v>88</v>
      </c>
      <c r="B39" s="26" t="s">
        <v>89</v>
      </c>
      <c r="C39" s="161">
        <f>'2. kiadások '!F38</f>
        <v>1300000</v>
      </c>
      <c r="D39" s="55">
        <v>1300000</v>
      </c>
      <c r="E39" s="55">
        <v>1300000</v>
      </c>
      <c r="F39" s="23">
        <v>1300000</v>
      </c>
    </row>
    <row r="40" spans="1:6" ht="14.25">
      <c r="A40" s="3" t="s">
        <v>350</v>
      </c>
      <c r="B40" s="26" t="s">
        <v>90</v>
      </c>
      <c r="C40" s="161">
        <f>'2. kiadások '!F39</f>
        <v>1720000</v>
      </c>
      <c r="D40" s="55">
        <v>1600000</v>
      </c>
      <c r="E40" s="55">
        <v>1660000</v>
      </c>
      <c r="F40" s="23">
        <v>1700000</v>
      </c>
    </row>
    <row r="41" spans="1:6" ht="14.25">
      <c r="A41" s="5" t="s">
        <v>320</v>
      </c>
      <c r="B41" s="29" t="s">
        <v>91</v>
      </c>
      <c r="C41" s="163">
        <f>SUM(C34:C40)</f>
        <v>6662000</v>
      </c>
      <c r="D41" s="66">
        <f>SUM(D34:D40)</f>
        <v>6800000</v>
      </c>
      <c r="E41" s="66">
        <f>SUM(E34:E40)</f>
        <v>6860000</v>
      </c>
      <c r="F41" s="135">
        <f>SUM(F34:F40)</f>
        <v>7000000</v>
      </c>
    </row>
    <row r="42" spans="1:6" ht="14.25">
      <c r="A42" s="3" t="s">
        <v>92</v>
      </c>
      <c r="B42" s="26" t="s">
        <v>93</v>
      </c>
      <c r="C42" s="161">
        <f>'2. kiadások '!F41</f>
        <v>70000</v>
      </c>
      <c r="D42" s="55">
        <v>70000</v>
      </c>
      <c r="E42" s="55">
        <v>70000</v>
      </c>
      <c r="F42" s="23">
        <v>70000</v>
      </c>
    </row>
    <row r="43" spans="1:6" ht="14.25">
      <c r="A43" s="3" t="s">
        <v>94</v>
      </c>
      <c r="B43" s="26" t="s">
        <v>95</v>
      </c>
      <c r="C43" s="161">
        <f>'2. kiadások '!F42</f>
        <v>0</v>
      </c>
      <c r="D43" s="55"/>
      <c r="E43" s="55"/>
      <c r="F43" s="23"/>
    </row>
    <row r="44" spans="1:6" ht="14.25">
      <c r="A44" s="5" t="s">
        <v>321</v>
      </c>
      <c r="B44" s="29" t="s">
        <v>96</v>
      </c>
      <c r="C44" s="163">
        <f>SUM(C42:C43)</f>
        <v>70000</v>
      </c>
      <c r="D44" s="66">
        <f>SUM(D42:D43)</f>
        <v>70000</v>
      </c>
      <c r="E44" s="66">
        <f>SUM(E42:E43)</f>
        <v>70000</v>
      </c>
      <c r="F44" s="66">
        <f>SUM(F42:F43)</f>
        <v>70000</v>
      </c>
    </row>
    <row r="45" spans="1:6" ht="14.25">
      <c r="A45" s="3" t="s">
        <v>97</v>
      </c>
      <c r="B45" s="26" t="s">
        <v>98</v>
      </c>
      <c r="C45" s="161">
        <f>'2. kiadások '!F44</f>
        <v>2263000</v>
      </c>
      <c r="D45" s="55">
        <v>2000000</v>
      </c>
      <c r="E45" s="55">
        <v>2000000</v>
      </c>
      <c r="F45" s="23">
        <v>2000000</v>
      </c>
    </row>
    <row r="46" spans="1:6" ht="14.25">
      <c r="A46" s="3" t="s">
        <v>99</v>
      </c>
      <c r="B46" s="26" t="s">
        <v>100</v>
      </c>
      <c r="C46" s="161">
        <f>'2. kiadások '!F45</f>
        <v>2000000</v>
      </c>
      <c r="D46" s="55">
        <v>1700000</v>
      </c>
      <c r="E46" s="55">
        <v>1800000</v>
      </c>
      <c r="F46" s="23">
        <v>1800000</v>
      </c>
    </row>
    <row r="47" spans="1:6" ht="14.25">
      <c r="A47" s="3" t="s">
        <v>351</v>
      </c>
      <c r="B47" s="26" t="s">
        <v>101</v>
      </c>
      <c r="C47" s="161">
        <f>'2. kiadások '!F46</f>
        <v>0</v>
      </c>
      <c r="D47" s="55"/>
      <c r="E47" s="55"/>
      <c r="F47" s="23"/>
    </row>
    <row r="48" spans="1:6" ht="14.25">
      <c r="A48" s="3" t="s">
        <v>352</v>
      </c>
      <c r="B48" s="26" t="s">
        <v>102</v>
      </c>
      <c r="C48" s="161">
        <f>'2. kiadások '!F47</f>
        <v>0</v>
      </c>
      <c r="D48" s="55"/>
      <c r="E48" s="55"/>
      <c r="F48" s="23"/>
    </row>
    <row r="49" spans="1:6" ht="14.25">
      <c r="A49" s="3" t="s">
        <v>103</v>
      </c>
      <c r="B49" s="26" t="s">
        <v>104</v>
      </c>
      <c r="C49" s="161">
        <f>'2. kiadások '!F48</f>
        <v>50000</v>
      </c>
      <c r="D49" s="55">
        <v>50000</v>
      </c>
      <c r="E49" s="55">
        <v>50000</v>
      </c>
      <c r="F49" s="23">
        <v>50000</v>
      </c>
    </row>
    <row r="50" spans="1:6" ht="14.25">
      <c r="A50" s="5" t="s">
        <v>322</v>
      </c>
      <c r="B50" s="29" t="s">
        <v>105</v>
      </c>
      <c r="C50" s="163">
        <f>SUM(C45:C49)</f>
        <v>4313000</v>
      </c>
      <c r="D50" s="66">
        <f>SUM(D45:D49)</f>
        <v>3750000</v>
      </c>
      <c r="E50" s="66">
        <f>SUM(E45:E49)</f>
        <v>3850000</v>
      </c>
      <c r="F50" s="66">
        <f>SUM(F45:F49)</f>
        <v>3850000</v>
      </c>
    </row>
    <row r="51" spans="1:6" ht="14.25">
      <c r="A51" s="35" t="s">
        <v>323</v>
      </c>
      <c r="B51" s="43" t="s">
        <v>106</v>
      </c>
      <c r="C51" s="157">
        <f>SUM(C50,C44,C41,C33,C30)</f>
        <v>12575000</v>
      </c>
      <c r="D51" s="66">
        <f>SUM(D30,D33,D41,D44,D50)</f>
        <v>12110000</v>
      </c>
      <c r="E51" s="66">
        <f>SUM(E30,E33,E41,E44,E50)</f>
        <v>12285000</v>
      </c>
      <c r="F51" s="135">
        <f>SUM(F30,F33,F41,F44,F50)</f>
        <v>12391000</v>
      </c>
    </row>
    <row r="52" spans="1:6" ht="14.25">
      <c r="A52" s="11" t="s">
        <v>107</v>
      </c>
      <c r="B52" s="26" t="s">
        <v>108</v>
      </c>
      <c r="C52" s="161">
        <f>'2. kiadások '!F51</f>
        <v>0</v>
      </c>
      <c r="D52" s="55"/>
      <c r="E52" s="55"/>
      <c r="F52" s="23"/>
    </row>
    <row r="53" spans="1:6" ht="14.25">
      <c r="A53" s="11" t="s">
        <v>324</v>
      </c>
      <c r="B53" s="26" t="s">
        <v>109</v>
      </c>
      <c r="C53" s="161">
        <f>'2. kiadások '!F52</f>
        <v>0</v>
      </c>
      <c r="D53" s="55"/>
      <c r="E53" s="55"/>
      <c r="F53" s="23"/>
    </row>
    <row r="54" spans="1:6" ht="14.25">
      <c r="A54" s="14" t="s">
        <v>353</v>
      </c>
      <c r="B54" s="26" t="s">
        <v>110</v>
      </c>
      <c r="C54" s="161">
        <f>'2. kiadások '!F53</f>
        <v>0</v>
      </c>
      <c r="D54" s="55"/>
      <c r="E54" s="55"/>
      <c r="F54" s="23"/>
    </row>
    <row r="55" spans="1:6" ht="14.25">
      <c r="A55" s="14" t="s">
        <v>354</v>
      </c>
      <c r="B55" s="26" t="s">
        <v>111</v>
      </c>
      <c r="C55" s="161">
        <f>'2. kiadások '!F54</f>
        <v>0</v>
      </c>
      <c r="D55" s="55"/>
      <c r="E55" s="55"/>
      <c r="F55" s="23"/>
    </row>
    <row r="56" spans="1:6" ht="14.25">
      <c r="A56" s="14" t="s">
        <v>355</v>
      </c>
      <c r="B56" s="26" t="s">
        <v>112</v>
      </c>
      <c r="C56" s="161">
        <f>'2. kiadások '!F55</f>
        <v>0</v>
      </c>
      <c r="D56" s="55"/>
      <c r="E56" s="55"/>
      <c r="F56" s="23"/>
    </row>
    <row r="57" spans="1:6" ht="14.25">
      <c r="A57" s="11" t="s">
        <v>356</v>
      </c>
      <c r="B57" s="26" t="s">
        <v>113</v>
      </c>
      <c r="C57" s="161">
        <f>'2. kiadások '!F56</f>
        <v>0</v>
      </c>
      <c r="D57" s="55"/>
      <c r="E57" s="55"/>
      <c r="F57" s="23"/>
    </row>
    <row r="58" spans="1:6" ht="14.25">
      <c r="A58" s="11" t="s">
        <v>357</v>
      </c>
      <c r="B58" s="26" t="s">
        <v>114</v>
      </c>
      <c r="C58" s="161">
        <f>'2. kiadások '!F57</f>
        <v>0</v>
      </c>
      <c r="D58" s="55"/>
      <c r="E58" s="55"/>
      <c r="F58" s="23"/>
    </row>
    <row r="59" spans="1:6" ht="14.25">
      <c r="A59" s="11" t="s">
        <v>358</v>
      </c>
      <c r="B59" s="26" t="s">
        <v>115</v>
      </c>
      <c r="C59" s="161">
        <f>'2. kiadások '!F58</f>
        <v>1000000</v>
      </c>
      <c r="D59" s="55">
        <v>1000000</v>
      </c>
      <c r="E59" s="55">
        <v>1000000</v>
      </c>
      <c r="F59" s="23">
        <v>1000000</v>
      </c>
    </row>
    <row r="60" spans="1:6" ht="14.25">
      <c r="A60" s="40" t="s">
        <v>325</v>
      </c>
      <c r="B60" s="43" t="s">
        <v>116</v>
      </c>
      <c r="C60" s="157">
        <f>SUM(C52:C59)</f>
        <v>1000000</v>
      </c>
      <c r="D60" s="66">
        <f>SUM(D52:D59)</f>
        <v>1000000</v>
      </c>
      <c r="E60" s="66">
        <f>SUM(E52:E59)</f>
        <v>1000000</v>
      </c>
      <c r="F60" s="66">
        <f>SUM(F52:F59)</f>
        <v>1000000</v>
      </c>
    </row>
    <row r="61" spans="1:6" ht="14.25">
      <c r="A61" s="10" t="s">
        <v>359</v>
      </c>
      <c r="B61" s="26" t="s">
        <v>117</v>
      </c>
      <c r="C61" s="161">
        <f>'2. kiadások '!F60</f>
        <v>0</v>
      </c>
      <c r="D61" s="55"/>
      <c r="E61" s="55"/>
      <c r="F61" s="23"/>
    </row>
    <row r="62" spans="1:6" ht="14.25">
      <c r="A62" s="10" t="s">
        <v>118</v>
      </c>
      <c r="B62" s="26" t="s">
        <v>119</v>
      </c>
      <c r="C62" s="161">
        <f>'2. kiadások '!F61</f>
        <v>0</v>
      </c>
      <c r="D62" s="55"/>
      <c r="E62" s="55"/>
      <c r="F62" s="23"/>
    </row>
    <row r="63" spans="1:6" ht="14.25">
      <c r="A63" s="10" t="s">
        <v>120</v>
      </c>
      <c r="B63" s="26" t="s">
        <v>121</v>
      </c>
      <c r="C63" s="161">
        <f>'2. kiadások '!F62</f>
        <v>0</v>
      </c>
      <c r="D63" s="55"/>
      <c r="E63" s="55"/>
      <c r="F63" s="23"/>
    </row>
    <row r="64" spans="1:6" ht="14.25">
      <c r="A64" s="10" t="s">
        <v>326</v>
      </c>
      <c r="B64" s="26" t="s">
        <v>122</v>
      </c>
      <c r="C64" s="161">
        <f>'2. kiadások '!F63</f>
        <v>0</v>
      </c>
      <c r="D64" s="55"/>
      <c r="E64" s="55"/>
      <c r="F64" s="23"/>
    </row>
    <row r="65" spans="1:6" ht="14.25">
      <c r="A65" s="10" t="s">
        <v>360</v>
      </c>
      <c r="B65" s="26" t="s">
        <v>123</v>
      </c>
      <c r="C65" s="161">
        <f>'2. kiadások '!F64</f>
        <v>0</v>
      </c>
      <c r="D65" s="55"/>
      <c r="E65" s="55"/>
      <c r="F65" s="23"/>
    </row>
    <row r="66" spans="1:6" ht="14.25">
      <c r="A66" s="10" t="s">
        <v>328</v>
      </c>
      <c r="B66" s="26" t="s">
        <v>124</v>
      </c>
      <c r="C66" s="161">
        <f>'2. kiadások '!F65</f>
        <v>2899000</v>
      </c>
      <c r="D66" s="55">
        <v>2100000</v>
      </c>
      <c r="E66" s="55">
        <v>2100000</v>
      </c>
      <c r="F66" s="23">
        <v>2000000</v>
      </c>
    </row>
    <row r="67" spans="1:6" ht="14.25">
      <c r="A67" s="10" t="s">
        <v>361</v>
      </c>
      <c r="B67" s="26" t="s">
        <v>125</v>
      </c>
      <c r="C67" s="161">
        <f>'2. kiadások '!F66</f>
        <v>0</v>
      </c>
      <c r="D67" s="55"/>
      <c r="E67" s="55"/>
      <c r="F67" s="23"/>
    </row>
    <row r="68" spans="1:6" ht="14.25">
      <c r="A68" s="10" t="s">
        <v>362</v>
      </c>
      <c r="B68" s="26" t="s">
        <v>126</v>
      </c>
      <c r="C68" s="161">
        <f>'2. kiadások '!F67</f>
        <v>0</v>
      </c>
      <c r="D68" s="55"/>
      <c r="E68" s="55"/>
      <c r="F68" s="23"/>
    </row>
    <row r="69" spans="1:6" ht="14.25">
      <c r="A69" s="10" t="s">
        <v>127</v>
      </c>
      <c r="B69" s="26" t="s">
        <v>128</v>
      </c>
      <c r="C69" s="161">
        <f>'2. kiadások '!F68</f>
        <v>0</v>
      </c>
      <c r="D69" s="55"/>
      <c r="E69" s="55"/>
      <c r="F69" s="23"/>
    </row>
    <row r="70" spans="1:6" ht="14.25">
      <c r="A70" s="16" t="s">
        <v>129</v>
      </c>
      <c r="B70" s="26" t="s">
        <v>130</v>
      </c>
      <c r="C70" s="161">
        <f>'2. kiadások '!F69</f>
        <v>0</v>
      </c>
      <c r="D70" s="55"/>
      <c r="E70" s="55"/>
      <c r="F70" s="23"/>
    </row>
    <row r="71" spans="1:6" ht="14.25">
      <c r="A71" s="10" t="s">
        <v>363</v>
      </c>
      <c r="B71" s="26" t="s">
        <v>131</v>
      </c>
      <c r="C71" s="161">
        <f>'2. kiadások '!F70</f>
        <v>714000</v>
      </c>
      <c r="D71" s="55">
        <v>250000</v>
      </c>
      <c r="E71" s="55">
        <v>500000</v>
      </c>
      <c r="F71" s="23">
        <v>600000</v>
      </c>
    </row>
    <row r="72" spans="1:6" ht="14.25">
      <c r="A72" s="16" t="s">
        <v>462</v>
      </c>
      <c r="B72" s="26" t="s">
        <v>132</v>
      </c>
      <c r="C72" s="161">
        <f>'2. kiadások '!F71</f>
        <v>7743683</v>
      </c>
      <c r="D72" s="55">
        <v>6000000</v>
      </c>
      <c r="E72" s="55">
        <v>6000000</v>
      </c>
      <c r="F72" s="23">
        <v>6000000</v>
      </c>
    </row>
    <row r="73" spans="1:6" ht="14.25">
      <c r="A73" s="16" t="s">
        <v>463</v>
      </c>
      <c r="B73" s="26" t="s">
        <v>132</v>
      </c>
      <c r="C73" s="161">
        <f>'2. kiadások '!F72</f>
        <v>0</v>
      </c>
      <c r="D73" s="55"/>
      <c r="E73" s="55"/>
      <c r="F73" s="23"/>
    </row>
    <row r="74" spans="1:6" ht="14.25">
      <c r="A74" s="40" t="s">
        <v>331</v>
      </c>
      <c r="B74" s="43" t="s">
        <v>133</v>
      </c>
      <c r="C74" s="157">
        <f>SUM(C61:C73)</f>
        <v>11356683</v>
      </c>
      <c r="D74" s="66">
        <f>SUM(D61:D73)</f>
        <v>8350000</v>
      </c>
      <c r="E74" s="66">
        <f>SUM(E61:E73)</f>
        <v>8600000</v>
      </c>
      <c r="F74" s="135">
        <f>SUM(F61:F73)</f>
        <v>8600000</v>
      </c>
    </row>
    <row r="75" spans="1:6" ht="15">
      <c r="A75" s="44" t="s">
        <v>5</v>
      </c>
      <c r="B75" s="43"/>
      <c r="C75" s="157">
        <f>SUM(C74,C60,C51,C26,C25)</f>
        <v>34291683</v>
      </c>
      <c r="D75" s="66">
        <f>SUM(D74,D60,D51,D26,D25)</f>
        <v>32060000</v>
      </c>
      <c r="E75" s="66">
        <f>SUM(E74,E60,E51,E26,E25)</f>
        <v>32785000</v>
      </c>
      <c r="F75" s="66">
        <f>SUM(F74,F60,F51,F26,F25)</f>
        <v>33291000</v>
      </c>
    </row>
    <row r="76" spans="1:6" ht="14.25">
      <c r="A76" s="30" t="s">
        <v>134</v>
      </c>
      <c r="B76" s="26" t="s">
        <v>135</v>
      </c>
      <c r="C76" s="161">
        <f>'2. kiadások '!F75</f>
        <v>0</v>
      </c>
      <c r="D76" s="55"/>
      <c r="E76" s="55"/>
      <c r="F76" s="23"/>
    </row>
    <row r="77" spans="1:6" ht="14.25">
      <c r="A77" s="30" t="s">
        <v>364</v>
      </c>
      <c r="B77" s="26" t="s">
        <v>136</v>
      </c>
      <c r="C77" s="161">
        <f>'2. kiadások '!F76</f>
        <v>0</v>
      </c>
      <c r="D77" s="55"/>
      <c r="E77" s="55"/>
      <c r="F77" s="23"/>
    </row>
    <row r="78" spans="1:6" ht="14.25">
      <c r="A78" s="30" t="s">
        <v>137</v>
      </c>
      <c r="B78" s="26" t="s">
        <v>138</v>
      </c>
      <c r="C78" s="161">
        <f>'2. kiadások '!F77</f>
        <v>0</v>
      </c>
      <c r="D78" s="55"/>
      <c r="E78" s="55"/>
      <c r="F78" s="23"/>
    </row>
    <row r="79" spans="1:6" ht="14.25">
      <c r="A79" s="30" t="s">
        <v>139</v>
      </c>
      <c r="B79" s="26" t="s">
        <v>140</v>
      </c>
      <c r="C79" s="161">
        <f>'2. kiadások '!F78</f>
        <v>10700000</v>
      </c>
      <c r="D79" s="55">
        <v>1000000</v>
      </c>
      <c r="E79" s="55">
        <v>1000000</v>
      </c>
      <c r="F79" s="23">
        <v>2000000</v>
      </c>
    </row>
    <row r="80" spans="1:6" ht="14.25">
      <c r="A80" s="4" t="s">
        <v>141</v>
      </c>
      <c r="B80" s="26" t="s">
        <v>142</v>
      </c>
      <c r="C80" s="161">
        <f>'2. kiadások '!F79</f>
        <v>0</v>
      </c>
      <c r="D80" s="55"/>
      <c r="E80" s="55"/>
      <c r="F80" s="23"/>
    </row>
    <row r="81" spans="1:6" ht="14.25">
      <c r="A81" s="4" t="s">
        <v>143</v>
      </c>
      <c r="B81" s="26" t="s">
        <v>144</v>
      </c>
      <c r="C81" s="161">
        <f>'2. kiadások '!F80</f>
        <v>0</v>
      </c>
      <c r="D81" s="55"/>
      <c r="E81" s="55"/>
      <c r="F81" s="23"/>
    </row>
    <row r="82" spans="1:6" ht="14.25">
      <c r="A82" s="4" t="s">
        <v>145</v>
      </c>
      <c r="B82" s="26" t="s">
        <v>146</v>
      </c>
      <c r="C82" s="161">
        <f>'2. kiadások '!F81</f>
        <v>2889000</v>
      </c>
      <c r="D82" s="55">
        <v>270000</v>
      </c>
      <c r="E82" s="55">
        <v>270000</v>
      </c>
      <c r="F82" s="23">
        <v>540000</v>
      </c>
    </row>
    <row r="83" spans="1:6" ht="14.25">
      <c r="A83" s="41" t="s">
        <v>333</v>
      </c>
      <c r="B83" s="43" t="s">
        <v>147</v>
      </c>
      <c r="C83" s="157">
        <f>SUM(C76:C82)</f>
        <v>13589000</v>
      </c>
      <c r="D83" s="135">
        <f>SUM(D76:D82)</f>
        <v>1270000</v>
      </c>
      <c r="E83" s="135">
        <f>SUM(E76:E82)</f>
        <v>1270000</v>
      </c>
      <c r="F83" s="135">
        <f>SUM(F76:F82)</f>
        <v>2540000</v>
      </c>
    </row>
    <row r="84" spans="1:6" ht="14.25">
      <c r="A84" s="11" t="s">
        <v>148</v>
      </c>
      <c r="B84" s="26" t="s">
        <v>149</v>
      </c>
      <c r="C84" s="161">
        <f>'2. kiadások '!F83</f>
        <v>10850000</v>
      </c>
      <c r="D84" s="55">
        <v>10000000</v>
      </c>
      <c r="E84" s="55">
        <v>12000000</v>
      </c>
      <c r="F84" s="23">
        <v>13000000</v>
      </c>
    </row>
    <row r="85" spans="1:6" ht="14.25">
      <c r="A85" s="11" t="s">
        <v>150</v>
      </c>
      <c r="B85" s="26" t="s">
        <v>151</v>
      </c>
      <c r="C85" s="161">
        <f>'2. kiadások '!F84</f>
        <v>0</v>
      </c>
      <c r="D85" s="55"/>
      <c r="E85" s="55"/>
      <c r="F85" s="23"/>
    </row>
    <row r="86" spans="1:6" ht="14.25">
      <c r="A86" s="11" t="s">
        <v>152</v>
      </c>
      <c r="B86" s="26" t="s">
        <v>153</v>
      </c>
      <c r="C86" s="161">
        <f>'2. kiadások '!F85</f>
        <v>0</v>
      </c>
      <c r="D86" s="55"/>
      <c r="E86" s="55"/>
      <c r="F86" s="23"/>
    </row>
    <row r="87" spans="1:6" ht="14.25">
      <c r="A87" s="11" t="s">
        <v>154</v>
      </c>
      <c r="B87" s="26" t="s">
        <v>155</v>
      </c>
      <c r="C87" s="161">
        <f>'2. kiadások '!F86</f>
        <v>2930000</v>
      </c>
      <c r="D87" s="23">
        <f>D84*0.27</f>
        <v>2700000</v>
      </c>
      <c r="E87" s="23">
        <f>E84*0.27</f>
        <v>3240000</v>
      </c>
      <c r="F87" s="23">
        <f>F84*0.27</f>
        <v>3510000</v>
      </c>
    </row>
    <row r="88" spans="1:6" ht="14.25">
      <c r="A88" s="40" t="s">
        <v>334</v>
      </c>
      <c r="B88" s="43" t="s">
        <v>156</v>
      </c>
      <c r="C88" s="157">
        <f>SUM(C84:C87)</f>
        <v>13780000</v>
      </c>
      <c r="D88" s="66">
        <f>SUM(D84:D87)</f>
        <v>12700000</v>
      </c>
      <c r="E88" s="66">
        <f>SUM(E84:E87)</f>
        <v>15240000</v>
      </c>
      <c r="F88" s="66">
        <f>SUM(F84:F87)</f>
        <v>16510000</v>
      </c>
    </row>
    <row r="89" spans="1:6" ht="14.25">
      <c r="A89" s="11" t="s">
        <v>157</v>
      </c>
      <c r="B89" s="26" t="s">
        <v>158</v>
      </c>
      <c r="C89" s="161">
        <f>'2. kiadások '!F88</f>
        <v>0</v>
      </c>
      <c r="D89" s="55"/>
      <c r="E89" s="55"/>
      <c r="F89" s="23"/>
    </row>
    <row r="90" spans="1:6" ht="14.25">
      <c r="A90" s="11" t="s">
        <v>365</v>
      </c>
      <c r="B90" s="26" t="s">
        <v>159</v>
      </c>
      <c r="C90" s="161">
        <f>'2. kiadások '!F89</f>
        <v>0</v>
      </c>
      <c r="D90" s="55"/>
      <c r="E90" s="55"/>
      <c r="F90" s="23"/>
    </row>
    <row r="91" spans="1:6" ht="14.25">
      <c r="A91" s="11" t="s">
        <v>366</v>
      </c>
      <c r="B91" s="26" t="s">
        <v>160</v>
      </c>
      <c r="C91" s="161">
        <f>'2. kiadások '!F90</f>
        <v>0</v>
      </c>
      <c r="D91" s="55"/>
      <c r="E91" s="55"/>
      <c r="F91" s="23"/>
    </row>
    <row r="92" spans="1:6" ht="14.25">
      <c r="A92" s="11" t="s">
        <v>367</v>
      </c>
      <c r="B92" s="26" t="s">
        <v>161</v>
      </c>
      <c r="C92" s="161">
        <f>'2. kiadások '!F91</f>
        <v>0</v>
      </c>
      <c r="D92" s="55"/>
      <c r="E92" s="55"/>
      <c r="F92" s="23"/>
    </row>
    <row r="93" spans="1:6" ht="14.25">
      <c r="A93" s="11" t="s">
        <v>368</v>
      </c>
      <c r="B93" s="26" t="s">
        <v>162</v>
      </c>
      <c r="C93" s="161">
        <f>'2. kiadások '!F92</f>
        <v>0</v>
      </c>
      <c r="D93" s="55"/>
      <c r="E93" s="55"/>
      <c r="F93" s="23"/>
    </row>
    <row r="94" spans="1:6" ht="14.25">
      <c r="A94" s="11" t="s">
        <v>369</v>
      </c>
      <c r="B94" s="26" t="s">
        <v>163</v>
      </c>
      <c r="C94" s="161">
        <f>'2. kiadások '!F93</f>
        <v>0</v>
      </c>
      <c r="D94" s="55"/>
      <c r="E94" s="55"/>
      <c r="F94" s="23"/>
    </row>
    <row r="95" spans="1:6" ht="14.25">
      <c r="A95" s="11" t="s">
        <v>164</v>
      </c>
      <c r="B95" s="26" t="s">
        <v>165</v>
      </c>
      <c r="C95" s="161">
        <f>'2. kiadások '!F94</f>
        <v>0</v>
      </c>
      <c r="D95" s="55"/>
      <c r="E95" s="55"/>
      <c r="F95" s="23"/>
    </row>
    <row r="96" spans="1:6" ht="14.25">
      <c r="A96" s="11" t="s">
        <v>370</v>
      </c>
      <c r="B96" s="26" t="s">
        <v>166</v>
      </c>
      <c r="C96" s="161">
        <f>'2. kiadások '!F95</f>
        <v>0</v>
      </c>
      <c r="D96" s="55"/>
      <c r="E96" s="55"/>
      <c r="F96" s="23"/>
    </row>
    <row r="97" spans="1:6" ht="14.25">
      <c r="A97" s="40" t="s">
        <v>335</v>
      </c>
      <c r="B97" s="43" t="s">
        <v>167</v>
      </c>
      <c r="C97" s="157">
        <v>0</v>
      </c>
      <c r="D97" s="55"/>
      <c r="E97" s="55"/>
      <c r="F97" s="23"/>
    </row>
    <row r="98" spans="1:6" ht="15">
      <c r="A98" s="44" t="s">
        <v>6</v>
      </c>
      <c r="B98" s="43"/>
      <c r="C98" s="157">
        <f>SUM(C88,C83)</f>
        <v>27369000</v>
      </c>
      <c r="D98" s="66">
        <f>SUM(D97,D88,D83)</f>
        <v>13970000</v>
      </c>
      <c r="E98" s="66">
        <f>SUM(E97,E88,E83)</f>
        <v>16510000</v>
      </c>
      <c r="F98" s="66">
        <f>SUM(F97,F88,F83)</f>
        <v>19050000</v>
      </c>
    </row>
    <row r="99" spans="1:6" ht="15">
      <c r="A99" s="31" t="s">
        <v>378</v>
      </c>
      <c r="B99" s="32" t="s">
        <v>168</v>
      </c>
      <c r="C99" s="164">
        <f>SUM(C75,C98)</f>
        <v>61660683</v>
      </c>
      <c r="D99" s="66">
        <f>SUM(D98,D75)</f>
        <v>46030000</v>
      </c>
      <c r="E99" s="66">
        <f>SUM(E98,E75)</f>
        <v>49295000</v>
      </c>
      <c r="F99" s="66">
        <f>SUM(F98,F75)</f>
        <v>52341000</v>
      </c>
    </row>
    <row r="100" spans="1:25" ht="14.25">
      <c r="A100" s="11" t="s">
        <v>371</v>
      </c>
      <c r="B100" s="3" t="s">
        <v>169</v>
      </c>
      <c r="C100" s="161">
        <f>'2. kiadások '!F100</f>
        <v>0</v>
      </c>
      <c r="D100" s="11"/>
      <c r="E100" s="11"/>
      <c r="F100" s="125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4.25">
      <c r="A101" s="11" t="s">
        <v>170</v>
      </c>
      <c r="B101" s="3" t="s">
        <v>171</v>
      </c>
      <c r="C101" s="161">
        <f>'2. kiadások '!F101</f>
        <v>0</v>
      </c>
      <c r="D101" s="11"/>
      <c r="E101" s="11"/>
      <c r="F101" s="125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4.25">
      <c r="A102" s="11" t="s">
        <v>372</v>
      </c>
      <c r="B102" s="3" t="s">
        <v>172</v>
      </c>
      <c r="C102" s="161">
        <f>'2. kiadások '!F102</f>
        <v>0</v>
      </c>
      <c r="D102" s="11"/>
      <c r="E102" s="11"/>
      <c r="F102" s="125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  <c r="Y102" s="19"/>
    </row>
    <row r="103" spans="1:25" ht="14.25">
      <c r="A103" s="13" t="s">
        <v>340</v>
      </c>
      <c r="B103" s="5" t="s">
        <v>173</v>
      </c>
      <c r="C103" s="161">
        <f>'2. kiadások '!F103</f>
        <v>0</v>
      </c>
      <c r="D103" s="13"/>
      <c r="E103" s="13"/>
      <c r="F103" s="126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19"/>
      <c r="Y103" s="19"/>
    </row>
    <row r="104" spans="1:25" ht="14.25">
      <c r="A104" s="33" t="s">
        <v>373</v>
      </c>
      <c r="B104" s="3" t="s">
        <v>174</v>
      </c>
      <c r="C104" s="161">
        <f>'2. kiadások '!F104</f>
        <v>0</v>
      </c>
      <c r="D104" s="33"/>
      <c r="E104" s="33"/>
      <c r="F104" s="12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4.25">
      <c r="A105" s="33" t="s">
        <v>343</v>
      </c>
      <c r="B105" s="3" t="s">
        <v>175</v>
      </c>
      <c r="C105" s="161">
        <f>'2. kiadások '!F105</f>
        <v>0</v>
      </c>
      <c r="D105" s="33"/>
      <c r="E105" s="33"/>
      <c r="F105" s="127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19"/>
      <c r="Y105" s="19"/>
    </row>
    <row r="106" spans="1:25" ht="14.25">
      <c r="A106" s="11" t="s">
        <v>176</v>
      </c>
      <c r="B106" s="3" t="s">
        <v>177</v>
      </c>
      <c r="C106" s="161">
        <f>'2. kiadások '!F106</f>
        <v>0</v>
      </c>
      <c r="D106" s="11"/>
      <c r="E106" s="11"/>
      <c r="F106" s="125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4.25">
      <c r="A107" s="11" t="s">
        <v>374</v>
      </c>
      <c r="B107" s="3" t="s">
        <v>178</v>
      </c>
      <c r="C107" s="161">
        <f>'2. kiadások '!F107</f>
        <v>0</v>
      </c>
      <c r="D107" s="11"/>
      <c r="E107" s="11"/>
      <c r="F107" s="125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19"/>
    </row>
    <row r="108" spans="1:25" ht="14.25">
      <c r="A108" s="12" t="s">
        <v>341</v>
      </c>
      <c r="B108" s="5" t="s">
        <v>179</v>
      </c>
      <c r="C108" s="161">
        <f>'2. kiadások '!F108</f>
        <v>0</v>
      </c>
      <c r="D108" s="12"/>
      <c r="E108" s="12"/>
      <c r="F108" s="128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19"/>
      <c r="Y108" s="19"/>
    </row>
    <row r="109" spans="1:25" ht="14.25">
      <c r="A109" s="33" t="s">
        <v>180</v>
      </c>
      <c r="B109" s="3" t="s">
        <v>181</v>
      </c>
      <c r="C109" s="161">
        <f>'2. kiadások '!F109</f>
        <v>0</v>
      </c>
      <c r="D109" s="33"/>
      <c r="E109" s="33"/>
      <c r="F109" s="12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4.25">
      <c r="A110" s="33" t="s">
        <v>182</v>
      </c>
      <c r="B110" s="3" t="s">
        <v>183</v>
      </c>
      <c r="C110" s="161">
        <f>'2. kiadások '!F110</f>
        <v>339317</v>
      </c>
      <c r="D110" s="33"/>
      <c r="E110" s="33"/>
      <c r="F110" s="12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4.25">
      <c r="A111" s="12" t="s">
        <v>184</v>
      </c>
      <c r="B111" s="5" t="s">
        <v>185</v>
      </c>
      <c r="C111" s="161">
        <f>'2. kiadások '!F111</f>
        <v>0</v>
      </c>
      <c r="D111" s="33"/>
      <c r="E111" s="33"/>
      <c r="F111" s="12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4.25">
      <c r="A112" s="33" t="s">
        <v>186</v>
      </c>
      <c r="B112" s="3" t="s">
        <v>187</v>
      </c>
      <c r="C112" s="161">
        <f>'2. kiadások '!F112</f>
        <v>0</v>
      </c>
      <c r="D112" s="33"/>
      <c r="E112" s="33"/>
      <c r="F112" s="12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4.25">
      <c r="A113" s="33" t="s">
        <v>188</v>
      </c>
      <c r="B113" s="3" t="s">
        <v>189</v>
      </c>
      <c r="C113" s="161">
        <f>'2. kiadások '!F113</f>
        <v>0</v>
      </c>
      <c r="D113" s="33"/>
      <c r="E113" s="33"/>
      <c r="F113" s="12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4.25">
      <c r="A114" s="33" t="s">
        <v>190</v>
      </c>
      <c r="B114" s="3" t="s">
        <v>191</v>
      </c>
      <c r="C114" s="161">
        <f>'2. kiadások '!F114</f>
        <v>0</v>
      </c>
      <c r="D114" s="33"/>
      <c r="E114" s="33"/>
      <c r="F114" s="127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 ht="14.25">
      <c r="A115" s="34" t="s">
        <v>342</v>
      </c>
      <c r="B115" s="35" t="s">
        <v>192</v>
      </c>
      <c r="C115" s="163">
        <f>SUM(C100:C114)</f>
        <v>339317</v>
      </c>
      <c r="D115" s="12"/>
      <c r="E115" s="12"/>
      <c r="F115" s="128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19"/>
      <c r="Y115" s="19"/>
    </row>
    <row r="116" spans="1:25" ht="14.25">
      <c r="A116" s="33" t="s">
        <v>193</v>
      </c>
      <c r="B116" s="3" t="s">
        <v>194</v>
      </c>
      <c r="C116" s="161">
        <f>'2. kiadások '!F116</f>
        <v>0</v>
      </c>
      <c r="D116" s="33"/>
      <c r="E116" s="33"/>
      <c r="F116" s="127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19"/>
      <c r="Y116" s="19"/>
    </row>
    <row r="117" spans="1:25" ht="14.25">
      <c r="A117" s="11" t="s">
        <v>195</v>
      </c>
      <c r="B117" s="3" t="s">
        <v>196</v>
      </c>
      <c r="C117" s="161">
        <f>'2. kiadások '!F117</f>
        <v>0</v>
      </c>
      <c r="D117" s="11"/>
      <c r="E117" s="11"/>
      <c r="F117" s="125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9"/>
      <c r="Y117" s="19"/>
    </row>
    <row r="118" spans="1:25" ht="14.25">
      <c r="A118" s="33" t="s">
        <v>375</v>
      </c>
      <c r="B118" s="3" t="s">
        <v>197</v>
      </c>
      <c r="C118" s="161">
        <f>'2. kiadások '!F118</f>
        <v>0</v>
      </c>
      <c r="D118" s="33"/>
      <c r="E118" s="33"/>
      <c r="F118" s="12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4.25">
      <c r="A119" s="33" t="s">
        <v>344</v>
      </c>
      <c r="B119" s="3" t="s">
        <v>198</v>
      </c>
      <c r="C119" s="161">
        <f>'2. kiadások '!F119</f>
        <v>0</v>
      </c>
      <c r="D119" s="33"/>
      <c r="E119" s="33"/>
      <c r="F119" s="127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9"/>
      <c r="Y119" s="19"/>
    </row>
    <row r="120" spans="1:25" ht="14.25">
      <c r="A120" s="34" t="s">
        <v>345</v>
      </c>
      <c r="B120" s="35" t="s">
        <v>199</v>
      </c>
      <c r="C120" s="161">
        <f>'2. kiadások '!F120</f>
        <v>0</v>
      </c>
      <c r="D120" s="12"/>
      <c r="E120" s="12"/>
      <c r="F120" s="128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19"/>
      <c r="Y120" s="19"/>
    </row>
    <row r="121" spans="1:25" ht="14.25">
      <c r="A121" s="11" t="s">
        <v>200</v>
      </c>
      <c r="B121" s="3" t="s">
        <v>201</v>
      </c>
      <c r="C121" s="161">
        <f>'2. kiadások '!F121</f>
        <v>0</v>
      </c>
      <c r="D121" s="11"/>
      <c r="E121" s="11"/>
      <c r="F121" s="125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9"/>
      <c r="Y121" s="19"/>
    </row>
    <row r="122" spans="1:25" ht="15">
      <c r="A122" s="36" t="s">
        <v>379</v>
      </c>
      <c r="B122" s="37" t="s">
        <v>202</v>
      </c>
      <c r="C122" s="157">
        <f>SUM(C115,C120,C121)</f>
        <v>339317</v>
      </c>
      <c r="D122" s="12"/>
      <c r="E122" s="12"/>
      <c r="F122" s="128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19"/>
      <c r="Y122" s="19"/>
    </row>
    <row r="123" spans="1:25" ht="15">
      <c r="A123" s="62" t="s">
        <v>415</v>
      </c>
      <c r="B123" s="38"/>
      <c r="C123" s="168">
        <f>SUM(C99,C122)</f>
        <v>62000000</v>
      </c>
      <c r="D123" s="55">
        <f>SUM(D99)</f>
        <v>46030000</v>
      </c>
      <c r="E123" s="55">
        <f>SUM(E99)</f>
        <v>49295000</v>
      </c>
      <c r="F123" s="55">
        <f>SUM(F99)</f>
        <v>52341000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4.2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4.2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4.2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4.2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4.2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4.2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4.2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4.2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4.2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4.2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4.2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4.2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4.2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4.2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4.2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4.2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4.2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4.2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4.2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4.2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4.2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4.2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4.2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4.2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4.2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4.2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4.2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4.2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4.2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4.2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4.2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4.2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4.2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4.2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4.2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4.2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4.2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4.2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4.2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4.2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4.2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4.2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4.2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4.2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4.2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4.2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4.2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4.2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 ht="14.25">
      <c r="B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97"/>
  <sheetViews>
    <sheetView workbookViewId="0" topLeftCell="A1">
      <selection activeCell="C82" sqref="C82"/>
    </sheetView>
  </sheetViews>
  <sheetFormatPr defaultColWidth="9.140625" defaultRowHeight="15"/>
  <cols>
    <col min="1" max="1" width="92.57421875" style="0" customWidth="1"/>
    <col min="3" max="3" width="20.7109375" style="0" bestFit="1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4.25">
      <c r="A1" s="105"/>
    </row>
    <row r="2" spans="1:6" ht="27" customHeight="1">
      <c r="A2" s="281" t="s">
        <v>785</v>
      </c>
      <c r="B2" s="282"/>
      <c r="C2" s="282"/>
      <c r="D2" s="282"/>
      <c r="E2" s="282"/>
      <c r="F2" s="289"/>
    </row>
    <row r="3" spans="1:6" ht="23.25" customHeight="1">
      <c r="A3" s="273" t="s">
        <v>786</v>
      </c>
      <c r="B3" s="287"/>
      <c r="C3" s="287"/>
      <c r="D3" s="287"/>
      <c r="E3" s="287"/>
      <c r="F3" s="289"/>
    </row>
    <row r="4" spans="1:6" ht="18">
      <c r="A4" s="59"/>
      <c r="F4" t="s">
        <v>814</v>
      </c>
    </row>
    <row r="5" ht="14.25">
      <c r="A5" s="56" t="s">
        <v>654</v>
      </c>
    </row>
    <row r="6" spans="1:6" ht="26.25">
      <c r="A6" s="1" t="s">
        <v>31</v>
      </c>
      <c r="B6" s="2" t="s">
        <v>4</v>
      </c>
      <c r="C6" s="61">
        <v>2019</v>
      </c>
      <c r="D6" s="60">
        <v>2020</v>
      </c>
      <c r="E6" s="60">
        <v>2021</v>
      </c>
      <c r="F6" s="61">
        <v>2022</v>
      </c>
    </row>
    <row r="7" spans="1:6" ht="15" customHeight="1">
      <c r="A7" s="27" t="s">
        <v>203</v>
      </c>
      <c r="B7" s="4" t="s">
        <v>204</v>
      </c>
      <c r="C7" s="161">
        <f>'1. bevételek '!F6</f>
        <v>5671758</v>
      </c>
      <c r="D7" s="23">
        <v>5500000</v>
      </c>
      <c r="E7" s="23">
        <v>5500000</v>
      </c>
      <c r="F7" s="23">
        <v>550000</v>
      </c>
    </row>
    <row r="8" spans="1:6" ht="15" customHeight="1">
      <c r="A8" s="3" t="s">
        <v>205</v>
      </c>
      <c r="B8" s="4" t="s">
        <v>206</v>
      </c>
      <c r="C8" s="161">
        <f>'1. bevételek '!F7</f>
        <v>0</v>
      </c>
      <c r="D8" s="23"/>
      <c r="E8" s="23"/>
      <c r="F8" s="23"/>
    </row>
    <row r="9" spans="1:6" ht="15" customHeight="1">
      <c r="A9" s="3" t="s">
        <v>207</v>
      </c>
      <c r="B9" s="4" t="s">
        <v>208</v>
      </c>
      <c r="C9" s="161">
        <f>'1. bevételek '!F8</f>
        <v>1011178</v>
      </c>
      <c r="D9" s="23">
        <v>1000000</v>
      </c>
      <c r="E9" s="23">
        <v>1000000</v>
      </c>
      <c r="F9" s="23">
        <v>1000000</v>
      </c>
    </row>
    <row r="10" spans="1:6" ht="15" customHeight="1">
      <c r="A10" s="3" t="s">
        <v>209</v>
      </c>
      <c r="B10" s="4" t="s">
        <v>210</v>
      </c>
      <c r="C10" s="161">
        <f>'1. bevételek '!F9</f>
        <v>1800000</v>
      </c>
      <c r="D10" s="23">
        <v>1800000</v>
      </c>
      <c r="E10" s="23">
        <v>1800000</v>
      </c>
      <c r="F10" s="23">
        <v>1800000</v>
      </c>
    </row>
    <row r="11" spans="1:6" ht="15" customHeight="1">
      <c r="A11" s="3" t="s">
        <v>211</v>
      </c>
      <c r="B11" s="4" t="s">
        <v>212</v>
      </c>
      <c r="C11" s="161">
        <f>'1. bevételek '!F10</f>
        <v>0</v>
      </c>
      <c r="D11" s="23"/>
      <c r="E11" s="23"/>
      <c r="F11" s="23"/>
    </row>
    <row r="12" spans="1:6" ht="15" customHeight="1">
      <c r="A12" s="3" t="s">
        <v>213</v>
      </c>
      <c r="B12" s="4" t="s">
        <v>214</v>
      </c>
      <c r="C12" s="161">
        <f>'1. bevételek '!F11</f>
        <v>0</v>
      </c>
      <c r="D12" s="23"/>
      <c r="E12" s="23"/>
      <c r="F12" s="23"/>
    </row>
    <row r="13" spans="1:6" ht="15" customHeight="1">
      <c r="A13" s="5" t="s">
        <v>418</v>
      </c>
      <c r="B13" s="6" t="s">
        <v>215</v>
      </c>
      <c r="C13" s="163">
        <f>'1. bevételek '!F12</f>
        <v>8482936</v>
      </c>
      <c r="D13" s="135">
        <f>SUM(D7:D12)</f>
        <v>8300000</v>
      </c>
      <c r="E13" s="135">
        <f>SUM(E7:E12)</f>
        <v>8300000</v>
      </c>
      <c r="F13" s="135">
        <f>SUM(F7:F12)</f>
        <v>3350000</v>
      </c>
    </row>
    <row r="14" spans="1:6" ht="15" customHeight="1">
      <c r="A14" s="3" t="s">
        <v>216</v>
      </c>
      <c r="B14" s="4" t="s">
        <v>217</v>
      </c>
      <c r="C14" s="161">
        <f>'1. bevételek '!F13</f>
        <v>0</v>
      </c>
      <c r="D14" s="23"/>
      <c r="E14" s="23"/>
      <c r="F14" s="23"/>
    </row>
    <row r="15" spans="1:6" ht="15" customHeight="1">
      <c r="A15" s="3" t="s">
        <v>218</v>
      </c>
      <c r="B15" s="4" t="s">
        <v>219</v>
      </c>
      <c r="C15" s="161">
        <f>'1. bevételek '!F14</f>
        <v>0</v>
      </c>
      <c r="D15" s="23"/>
      <c r="E15" s="23"/>
      <c r="F15" s="23"/>
    </row>
    <row r="16" spans="1:6" ht="15" customHeight="1">
      <c r="A16" s="3" t="s">
        <v>380</v>
      </c>
      <c r="B16" s="4" t="s">
        <v>220</v>
      </c>
      <c r="C16" s="161">
        <f>'1. bevételek '!F15</f>
        <v>0</v>
      </c>
      <c r="D16" s="23"/>
      <c r="E16" s="23"/>
      <c r="F16" s="23"/>
    </row>
    <row r="17" spans="1:6" ht="15" customHeight="1">
      <c r="A17" s="3" t="s">
        <v>381</v>
      </c>
      <c r="B17" s="4" t="s">
        <v>221</v>
      </c>
      <c r="C17" s="161">
        <f>'1. bevételek '!F16</f>
        <v>0</v>
      </c>
      <c r="D17" s="23"/>
      <c r="E17" s="23"/>
      <c r="F17" s="23"/>
    </row>
    <row r="18" spans="1:6" ht="15" customHeight="1">
      <c r="A18" s="3" t="s">
        <v>382</v>
      </c>
      <c r="B18" s="4" t="s">
        <v>222</v>
      </c>
      <c r="C18" s="161">
        <f>'1. bevételek '!F17</f>
        <v>0</v>
      </c>
      <c r="D18" s="23"/>
      <c r="E18" s="23"/>
      <c r="F18" s="23"/>
    </row>
    <row r="19" spans="1:6" ht="15" customHeight="1">
      <c r="A19" s="35" t="s">
        <v>419</v>
      </c>
      <c r="B19" s="41" t="s">
        <v>223</v>
      </c>
      <c r="C19" s="163">
        <f>'1. bevételek '!F18</f>
        <v>8482936</v>
      </c>
      <c r="D19" s="135">
        <f>SUM(D13:D18)</f>
        <v>8300000</v>
      </c>
      <c r="E19" s="135">
        <f>SUM(E13:E18)</f>
        <v>8300000</v>
      </c>
      <c r="F19" s="135">
        <f>SUM(F13:F18)</f>
        <v>3350000</v>
      </c>
    </row>
    <row r="20" spans="1:6" ht="15" customHeight="1">
      <c r="A20" s="3" t="s">
        <v>386</v>
      </c>
      <c r="B20" s="4" t="s">
        <v>232</v>
      </c>
      <c r="C20" s="161">
        <f>'1. bevételek '!F19</f>
        <v>0</v>
      </c>
      <c r="D20" s="23"/>
      <c r="E20" s="23"/>
      <c r="F20" s="23"/>
    </row>
    <row r="21" spans="1:6" ht="15" customHeight="1">
      <c r="A21" s="3" t="s">
        <v>387</v>
      </c>
      <c r="B21" s="4" t="s">
        <v>233</v>
      </c>
      <c r="C21" s="161">
        <f>'1. bevételek '!F20</f>
        <v>0</v>
      </c>
      <c r="D21" s="23"/>
      <c r="E21" s="23"/>
      <c r="F21" s="23"/>
    </row>
    <row r="22" spans="1:6" ht="15" customHeight="1">
      <c r="A22" s="5" t="s">
        <v>421</v>
      </c>
      <c r="B22" s="6" t="s">
        <v>234</v>
      </c>
      <c r="C22" s="161">
        <f>'1. bevételek '!F21</f>
        <v>0</v>
      </c>
      <c r="D22" s="23"/>
      <c r="E22" s="23"/>
      <c r="F22" s="23"/>
    </row>
    <row r="23" spans="1:6" ht="15" customHeight="1">
      <c r="A23" s="3" t="s">
        <v>388</v>
      </c>
      <c r="B23" s="4" t="s">
        <v>235</v>
      </c>
      <c r="C23" s="161">
        <f>'1. bevételek '!F22</f>
        <v>0</v>
      </c>
      <c r="D23" s="23"/>
      <c r="E23" s="23"/>
      <c r="F23" s="23"/>
    </row>
    <row r="24" spans="1:6" ht="15" customHeight="1">
      <c r="A24" s="3" t="s">
        <v>389</v>
      </c>
      <c r="B24" s="4" t="s">
        <v>236</v>
      </c>
      <c r="C24" s="161">
        <f>'1. bevételek '!F23</f>
        <v>0</v>
      </c>
      <c r="D24" s="23"/>
      <c r="E24" s="23"/>
      <c r="F24" s="23"/>
    </row>
    <row r="25" spans="1:6" ht="15" customHeight="1">
      <c r="A25" s="3" t="s">
        <v>390</v>
      </c>
      <c r="B25" s="4" t="s">
        <v>237</v>
      </c>
      <c r="C25" s="161">
        <f>'1. bevételek '!F24</f>
        <v>4000000</v>
      </c>
      <c r="D25" s="23">
        <v>4000000</v>
      </c>
      <c r="E25" s="23">
        <v>4000000</v>
      </c>
      <c r="F25" s="23">
        <v>4000000</v>
      </c>
    </row>
    <row r="26" spans="1:6" ht="15" customHeight="1">
      <c r="A26" s="3" t="s">
        <v>391</v>
      </c>
      <c r="B26" s="4" t="s">
        <v>238</v>
      </c>
      <c r="C26" s="161">
        <f>'1. bevételek '!F25</f>
        <v>12000000</v>
      </c>
      <c r="D26" s="23">
        <v>10000000</v>
      </c>
      <c r="E26" s="23">
        <v>10000000</v>
      </c>
      <c r="F26" s="23">
        <v>10000000</v>
      </c>
    </row>
    <row r="27" spans="1:6" ht="15" customHeight="1">
      <c r="A27" s="3" t="s">
        <v>392</v>
      </c>
      <c r="B27" s="4" t="s">
        <v>239</v>
      </c>
      <c r="C27" s="161">
        <f>'1. bevételek '!F26</f>
        <v>0</v>
      </c>
      <c r="D27" s="23"/>
      <c r="E27" s="23"/>
      <c r="F27" s="23"/>
    </row>
    <row r="28" spans="1:6" ht="15" customHeight="1">
      <c r="A28" s="3" t="s">
        <v>240</v>
      </c>
      <c r="B28" s="4" t="s">
        <v>241</v>
      </c>
      <c r="C28" s="161">
        <f>'1. bevételek '!F27</f>
        <v>0</v>
      </c>
      <c r="D28" s="23"/>
      <c r="E28" s="23"/>
      <c r="F28" s="23"/>
    </row>
    <row r="29" spans="1:6" ht="15" customHeight="1">
      <c r="A29" s="3" t="s">
        <v>393</v>
      </c>
      <c r="B29" s="4" t="s">
        <v>242</v>
      </c>
      <c r="C29" s="161">
        <f>'1. bevételek '!F28</f>
        <v>1200000</v>
      </c>
      <c r="D29" s="23">
        <v>1100000</v>
      </c>
      <c r="E29" s="23">
        <v>1100000</v>
      </c>
      <c r="F29" s="23">
        <v>1100000</v>
      </c>
    </row>
    <row r="30" spans="1:6" ht="15" customHeight="1">
      <c r="A30" s="3" t="s">
        <v>394</v>
      </c>
      <c r="B30" s="4" t="s">
        <v>243</v>
      </c>
      <c r="C30" s="161">
        <f>'1. bevételek '!F29</f>
        <v>0</v>
      </c>
      <c r="D30" s="23"/>
      <c r="E30" s="23"/>
      <c r="F30" s="23"/>
    </row>
    <row r="31" spans="1:6" ht="15" customHeight="1">
      <c r="A31" s="5" t="s">
        <v>422</v>
      </c>
      <c r="B31" s="6" t="s">
        <v>244</v>
      </c>
      <c r="C31" s="163">
        <f>'1. bevételek '!F30</f>
        <v>13200000</v>
      </c>
      <c r="D31" s="135">
        <f>SUM(D26:D30)</f>
        <v>11100000</v>
      </c>
      <c r="E31" s="135">
        <f>SUM(E26:E30)</f>
        <v>11100000</v>
      </c>
      <c r="F31" s="135">
        <f>SUM(F26:F30)</f>
        <v>11100000</v>
      </c>
    </row>
    <row r="32" spans="1:6" ht="15" customHeight="1">
      <c r="A32" s="3" t="s">
        <v>395</v>
      </c>
      <c r="B32" s="4" t="s">
        <v>245</v>
      </c>
      <c r="C32" s="161">
        <f>'1. bevételek '!F31</f>
        <v>0</v>
      </c>
      <c r="D32" s="23"/>
      <c r="E32" s="23"/>
      <c r="F32" s="23"/>
    </row>
    <row r="33" spans="1:6" ht="15" customHeight="1">
      <c r="A33" s="35" t="s">
        <v>423</v>
      </c>
      <c r="B33" s="41" t="s">
        <v>246</v>
      </c>
      <c r="C33" s="163">
        <f>'1. bevételek '!F32</f>
        <v>17200000</v>
      </c>
      <c r="D33" s="135">
        <f>SUM(D22,D23,D24,D25,D31,D32)</f>
        <v>15100000</v>
      </c>
      <c r="E33" s="135">
        <f>SUM(E22,E23,E24,E25,E31,E32)</f>
        <v>15100000</v>
      </c>
      <c r="F33" s="135">
        <f>SUM(F22,F23,F24,F25,F31,F32)</f>
        <v>15100000</v>
      </c>
    </row>
    <row r="34" spans="1:6" ht="15" customHeight="1">
      <c r="A34" s="11" t="s">
        <v>247</v>
      </c>
      <c r="B34" s="4" t="s">
        <v>248</v>
      </c>
      <c r="C34" s="161">
        <f>'1. bevételek '!F33</f>
        <v>0</v>
      </c>
      <c r="D34" s="23"/>
      <c r="E34" s="23"/>
      <c r="F34" s="23"/>
    </row>
    <row r="35" spans="1:6" ht="15" customHeight="1">
      <c r="A35" s="11" t="s">
        <v>396</v>
      </c>
      <c r="B35" s="4" t="s">
        <v>249</v>
      </c>
      <c r="C35" s="161">
        <f>'1. bevételek '!F34</f>
        <v>60000</v>
      </c>
      <c r="D35" s="23">
        <v>400000</v>
      </c>
      <c r="E35" s="23">
        <v>450000</v>
      </c>
      <c r="F35" s="23">
        <v>500000</v>
      </c>
    </row>
    <row r="36" spans="1:6" ht="15" customHeight="1">
      <c r="A36" s="11" t="s">
        <v>397</v>
      </c>
      <c r="B36" s="4" t="s">
        <v>250</v>
      </c>
      <c r="C36" s="161">
        <f>'1. bevételek '!F35</f>
        <v>0</v>
      </c>
      <c r="D36" s="23"/>
      <c r="E36" s="23"/>
      <c r="F36" s="23"/>
    </row>
    <row r="37" spans="1:6" ht="15" customHeight="1">
      <c r="A37" s="11" t="s">
        <v>398</v>
      </c>
      <c r="B37" s="4" t="s">
        <v>251</v>
      </c>
      <c r="C37" s="161">
        <f>'1. bevételek '!F36</f>
        <v>4040114</v>
      </c>
      <c r="D37" s="23">
        <v>4000000</v>
      </c>
      <c r="E37" s="23">
        <v>4000000</v>
      </c>
      <c r="F37" s="23">
        <v>4000000</v>
      </c>
    </row>
    <row r="38" spans="1:6" ht="15" customHeight="1">
      <c r="A38" s="11" t="s">
        <v>252</v>
      </c>
      <c r="B38" s="4" t="s">
        <v>253</v>
      </c>
      <c r="C38" s="161">
        <f>'1. bevételek '!F37</f>
        <v>0</v>
      </c>
      <c r="D38" s="23">
        <v>0</v>
      </c>
      <c r="E38" s="23">
        <v>0</v>
      </c>
      <c r="F38" s="23">
        <v>0</v>
      </c>
    </row>
    <row r="39" spans="1:6" ht="15" customHeight="1">
      <c r="A39" s="11" t="s">
        <v>254</v>
      </c>
      <c r="B39" s="4" t="s">
        <v>255</v>
      </c>
      <c r="C39" s="161">
        <f>'1. bevételek '!F38</f>
        <v>1075000</v>
      </c>
      <c r="D39" s="23">
        <v>2200000</v>
      </c>
      <c r="E39" s="23">
        <v>2200000</v>
      </c>
      <c r="F39" s="23">
        <v>2200000</v>
      </c>
    </row>
    <row r="40" spans="1:6" ht="15" customHeight="1">
      <c r="A40" s="11" t="s">
        <v>256</v>
      </c>
      <c r="B40" s="4" t="s">
        <v>257</v>
      </c>
      <c r="C40" s="161">
        <f>'1. bevételek '!F39</f>
        <v>0</v>
      </c>
      <c r="D40" s="23"/>
      <c r="E40" s="23"/>
      <c r="F40" s="23"/>
    </row>
    <row r="41" spans="1:6" ht="15" customHeight="1">
      <c r="A41" s="11" t="s">
        <v>399</v>
      </c>
      <c r="B41" s="4" t="s">
        <v>258</v>
      </c>
      <c r="C41" s="161">
        <f>'1. bevételek '!F40</f>
        <v>100000</v>
      </c>
      <c r="D41" s="23">
        <v>100000</v>
      </c>
      <c r="E41" s="23">
        <v>100000</v>
      </c>
      <c r="F41" s="23">
        <v>100000</v>
      </c>
    </row>
    <row r="42" spans="1:6" ht="15" customHeight="1">
      <c r="A42" s="11" t="s">
        <v>400</v>
      </c>
      <c r="B42" s="4" t="s">
        <v>259</v>
      </c>
      <c r="C42" s="161">
        <f>'1. bevételek '!F41</f>
        <v>0</v>
      </c>
      <c r="D42" s="23"/>
      <c r="E42" s="23"/>
      <c r="F42" s="23"/>
    </row>
    <row r="43" spans="1:6" ht="15" customHeight="1">
      <c r="A43" s="11" t="s">
        <v>401</v>
      </c>
      <c r="B43" s="4" t="s">
        <v>260</v>
      </c>
      <c r="C43" s="161">
        <f>'1. bevételek '!F42</f>
        <v>0</v>
      </c>
      <c r="D43" s="23"/>
      <c r="E43" s="23"/>
      <c r="F43" s="23"/>
    </row>
    <row r="44" spans="1:6" ht="15" customHeight="1">
      <c r="A44" s="40" t="s">
        <v>424</v>
      </c>
      <c r="B44" s="41" t="s">
        <v>261</v>
      </c>
      <c r="C44" s="163">
        <f>'1. bevételek '!F43</f>
        <v>5275114</v>
      </c>
      <c r="D44" s="135">
        <f>SUM(D34:D43)</f>
        <v>6700000</v>
      </c>
      <c r="E44" s="135">
        <f>SUM(E34:E43)</f>
        <v>6750000</v>
      </c>
      <c r="F44" s="135">
        <f>SUM(F34:F43)</f>
        <v>6800000</v>
      </c>
    </row>
    <row r="45" spans="1:6" ht="15" customHeight="1">
      <c r="A45" s="11" t="s">
        <v>270</v>
      </c>
      <c r="B45" s="4" t="s">
        <v>271</v>
      </c>
      <c r="C45" s="161">
        <f>'1. bevételek '!F44</f>
        <v>0</v>
      </c>
      <c r="D45" s="23"/>
      <c r="E45" s="23"/>
      <c r="F45" s="23"/>
    </row>
    <row r="46" spans="1:6" ht="15" customHeight="1">
      <c r="A46" s="3" t="s">
        <v>405</v>
      </c>
      <c r="B46" s="4" t="s">
        <v>272</v>
      </c>
      <c r="C46" s="161">
        <f>'1. bevételek '!F45</f>
        <v>0</v>
      </c>
      <c r="D46" s="23"/>
      <c r="E46" s="23"/>
      <c r="F46" s="23"/>
    </row>
    <row r="47" spans="1:6" ht="15" customHeight="1">
      <c r="A47" s="11" t="s">
        <v>406</v>
      </c>
      <c r="B47" s="4" t="s">
        <v>273</v>
      </c>
      <c r="C47" s="161">
        <f>'1. bevételek '!F46</f>
        <v>0</v>
      </c>
      <c r="D47" s="23"/>
      <c r="E47" s="23"/>
      <c r="F47" s="23"/>
    </row>
    <row r="48" spans="1:6" ht="15" customHeight="1">
      <c r="A48" s="35" t="s">
        <v>426</v>
      </c>
      <c r="B48" s="41" t="s">
        <v>274</v>
      </c>
      <c r="C48" s="161">
        <f>'1. bevételek '!F47</f>
        <v>0</v>
      </c>
      <c r="D48" s="23"/>
      <c r="E48" s="23"/>
      <c r="F48" s="23"/>
    </row>
    <row r="49" spans="1:6" ht="15" customHeight="1">
      <c r="A49" s="44" t="s">
        <v>8</v>
      </c>
      <c r="B49" s="46"/>
      <c r="C49" s="163">
        <f>'1. bevételek '!F48</f>
        <v>30958050</v>
      </c>
      <c r="D49" s="135">
        <f>SUM(D19,D33,D44,D48)</f>
        <v>30100000</v>
      </c>
      <c r="E49" s="135">
        <f>SUM(E19,E33,E44,E48)</f>
        <v>30150000</v>
      </c>
      <c r="F49" s="135">
        <f>SUM(F19,F33,F44,F48)</f>
        <v>25250000</v>
      </c>
    </row>
    <row r="50" spans="1:6" ht="15" customHeight="1">
      <c r="A50" s="3" t="s">
        <v>224</v>
      </c>
      <c r="B50" s="4" t="s">
        <v>225</v>
      </c>
      <c r="C50" s="161">
        <f>'1. bevételek '!F49</f>
        <v>0</v>
      </c>
      <c r="D50" s="23"/>
      <c r="E50" s="23"/>
      <c r="F50" s="23"/>
    </row>
    <row r="51" spans="1:6" ht="15" customHeight="1">
      <c r="A51" s="3" t="s">
        <v>226</v>
      </c>
      <c r="B51" s="4" t="s">
        <v>227</v>
      </c>
      <c r="C51" s="161">
        <f>'1. bevételek '!F50</f>
        <v>0</v>
      </c>
      <c r="D51" s="23"/>
      <c r="E51" s="23"/>
      <c r="F51" s="23"/>
    </row>
    <row r="52" spans="1:6" ht="15" customHeight="1">
      <c r="A52" s="3" t="s">
        <v>383</v>
      </c>
      <c r="B52" s="4" t="s">
        <v>228</v>
      </c>
      <c r="C52" s="161">
        <f>'1. bevételek '!F51</f>
        <v>0</v>
      </c>
      <c r="D52" s="23"/>
      <c r="E52" s="23"/>
      <c r="F52" s="23"/>
    </row>
    <row r="53" spans="1:6" ht="15" customHeight="1">
      <c r="A53" s="3" t="s">
        <v>384</v>
      </c>
      <c r="B53" s="4" t="s">
        <v>229</v>
      </c>
      <c r="C53" s="161">
        <f>'1. bevételek '!F52</f>
        <v>0</v>
      </c>
      <c r="D53" s="23"/>
      <c r="E53" s="23"/>
      <c r="F53" s="23"/>
    </row>
    <row r="54" spans="1:6" ht="15" customHeight="1">
      <c r="A54" s="3" t="s">
        <v>385</v>
      </c>
      <c r="B54" s="4" t="s">
        <v>230</v>
      </c>
      <c r="C54" s="161">
        <f>'1. bevételek '!F53</f>
        <v>0</v>
      </c>
      <c r="D54" s="23"/>
      <c r="E54" s="23"/>
      <c r="F54" s="23"/>
    </row>
    <row r="55" spans="1:6" ht="15" customHeight="1">
      <c r="A55" s="35" t="s">
        <v>420</v>
      </c>
      <c r="B55" s="41" t="s">
        <v>231</v>
      </c>
      <c r="C55" s="161">
        <f>'1. bevételek '!F54</f>
        <v>0</v>
      </c>
      <c r="D55" s="23"/>
      <c r="E55" s="23"/>
      <c r="F55" s="23"/>
    </row>
    <row r="56" spans="1:6" ht="15" customHeight="1">
      <c r="A56" s="11" t="s">
        <v>402</v>
      </c>
      <c r="B56" s="4" t="s">
        <v>262</v>
      </c>
      <c r="C56" s="161">
        <f>'1. bevételek '!F55</f>
        <v>0</v>
      </c>
      <c r="D56" s="23"/>
      <c r="E56" s="23"/>
      <c r="F56" s="23"/>
    </row>
    <row r="57" spans="1:6" ht="15" customHeight="1">
      <c r="A57" s="11" t="s">
        <v>403</v>
      </c>
      <c r="B57" s="4" t="s">
        <v>263</v>
      </c>
      <c r="C57" s="161">
        <f>'1. bevételek '!F56</f>
        <v>0</v>
      </c>
      <c r="D57" s="23"/>
      <c r="E57" s="23"/>
      <c r="F57" s="23"/>
    </row>
    <row r="58" spans="1:6" ht="15" customHeight="1">
      <c r="A58" s="11" t="s">
        <v>264</v>
      </c>
      <c r="B58" s="4" t="s">
        <v>265</v>
      </c>
      <c r="C58" s="161">
        <f>'1. bevételek '!F57</f>
        <v>0</v>
      </c>
      <c r="D58" s="23"/>
      <c r="E58" s="23"/>
      <c r="F58" s="23"/>
    </row>
    <row r="59" spans="1:6" ht="15" customHeight="1">
      <c r="A59" s="11" t="s">
        <v>404</v>
      </c>
      <c r="B59" s="4" t="s">
        <v>266</v>
      </c>
      <c r="C59" s="161">
        <f>'1. bevételek '!F58</f>
        <v>0</v>
      </c>
      <c r="D59" s="23"/>
      <c r="E59" s="23"/>
      <c r="F59" s="23"/>
    </row>
    <row r="60" spans="1:6" ht="15" customHeight="1">
      <c r="A60" s="11" t="s">
        <v>267</v>
      </c>
      <c r="B60" s="4" t="s">
        <v>268</v>
      </c>
      <c r="C60" s="161">
        <f>'1. bevételek '!F59</f>
        <v>0</v>
      </c>
      <c r="D60" s="23"/>
      <c r="E60" s="23"/>
      <c r="F60" s="23"/>
    </row>
    <row r="61" spans="1:6" ht="15" customHeight="1">
      <c r="A61" s="35" t="s">
        <v>425</v>
      </c>
      <c r="B61" s="41" t="s">
        <v>269</v>
      </c>
      <c r="C61" s="161">
        <f>'1. bevételek '!F60</f>
        <v>0</v>
      </c>
      <c r="D61" s="23"/>
      <c r="E61" s="23"/>
      <c r="F61" s="23"/>
    </row>
    <row r="62" spans="1:6" ht="15" customHeight="1">
      <c r="A62" s="11" t="s">
        <v>275</v>
      </c>
      <c r="B62" s="4" t="s">
        <v>276</v>
      </c>
      <c r="C62" s="161">
        <f>'1. bevételek '!F61</f>
        <v>0</v>
      </c>
      <c r="D62" s="23"/>
      <c r="E62" s="23"/>
      <c r="F62" s="23"/>
    </row>
    <row r="63" spans="1:6" ht="15" customHeight="1">
      <c r="A63" s="3" t="s">
        <v>407</v>
      </c>
      <c r="B63" s="4" t="s">
        <v>277</v>
      </c>
      <c r="C63" s="161">
        <f>'1. bevételek '!F62</f>
        <v>0</v>
      </c>
      <c r="D63" s="23"/>
      <c r="E63" s="23"/>
      <c r="F63" s="23"/>
    </row>
    <row r="64" spans="1:6" ht="15" customHeight="1">
      <c r="A64" s="11" t="s">
        <v>408</v>
      </c>
      <c r="B64" s="4" t="s">
        <v>278</v>
      </c>
      <c r="C64" s="161">
        <f>'1. bevételek '!F63</f>
        <v>0</v>
      </c>
      <c r="D64" s="23"/>
      <c r="E64" s="23"/>
      <c r="F64" s="23"/>
    </row>
    <row r="65" spans="1:6" ht="14.25">
      <c r="A65" s="35" t="s">
        <v>428</v>
      </c>
      <c r="B65" s="41" t="s">
        <v>279</v>
      </c>
      <c r="C65" s="161">
        <f>'1. bevételek '!F64</f>
        <v>0</v>
      </c>
      <c r="D65" s="23"/>
      <c r="E65" s="23"/>
      <c r="F65" s="23"/>
    </row>
    <row r="66" spans="1:6" ht="15">
      <c r="A66" s="44" t="s">
        <v>9</v>
      </c>
      <c r="B66" s="46"/>
      <c r="C66" s="161">
        <f>'1. bevételek '!F65</f>
        <v>0</v>
      </c>
      <c r="D66" s="23">
        <f>SUM(D55,D61,D65)</f>
        <v>0</v>
      </c>
      <c r="E66" s="23">
        <f>SUM(E55,E61,E65)</f>
        <v>0</v>
      </c>
      <c r="F66" s="23">
        <f>SUM(F55,F61,F65)</f>
        <v>0</v>
      </c>
    </row>
    <row r="67" spans="1:6" ht="15">
      <c r="A67" s="39" t="s">
        <v>427</v>
      </c>
      <c r="B67" s="31" t="s">
        <v>280</v>
      </c>
      <c r="C67" s="163">
        <f>'1. bevételek '!F66</f>
        <v>30958050</v>
      </c>
      <c r="D67" s="135">
        <f>SUM(D49,D66)</f>
        <v>30100000</v>
      </c>
      <c r="E67" s="135">
        <f>SUM(E49,E66)</f>
        <v>30150000</v>
      </c>
      <c r="F67" s="135">
        <f>SUM(F49,F66)</f>
        <v>25250000</v>
      </c>
    </row>
    <row r="68" spans="1:6" ht="15">
      <c r="A68" s="63" t="s">
        <v>10</v>
      </c>
      <c r="B68" s="49"/>
      <c r="C68" s="135">
        <f>C49-'19. GÖRDÜLŐ kiadások teljes'!C75</f>
        <v>-3333633</v>
      </c>
      <c r="D68" s="135">
        <f>D49-'19. GÖRDÜLŐ kiadások teljes'!D75</f>
        <v>-1960000</v>
      </c>
      <c r="E68" s="135">
        <f>E49-'19. GÖRDÜLŐ kiadások teljes'!E75</f>
        <v>-2635000</v>
      </c>
      <c r="F68" s="135">
        <f>F49-'19. GÖRDÜLŐ kiadások teljes'!F75</f>
        <v>-8041000</v>
      </c>
    </row>
    <row r="69" spans="1:6" ht="15">
      <c r="A69" s="63" t="s">
        <v>11</v>
      </c>
      <c r="B69" s="49"/>
      <c r="C69" s="135">
        <f>C66-'19. GÖRDÜLŐ kiadások teljes'!C98</f>
        <v>-27369000</v>
      </c>
      <c r="D69" s="135">
        <f>D66-'19. GÖRDÜLŐ kiadások teljes'!D98</f>
        <v>-13970000</v>
      </c>
      <c r="E69" s="135">
        <f>E66-'19. GÖRDÜLŐ kiadások teljes'!E98</f>
        <v>-16510000</v>
      </c>
      <c r="F69" s="135">
        <f>F66-'19. GÖRDÜLŐ kiadások teljes'!F98</f>
        <v>-19050000</v>
      </c>
    </row>
    <row r="70" spans="1:6" ht="14.25">
      <c r="A70" s="33" t="s">
        <v>409</v>
      </c>
      <c r="B70" s="3" t="s">
        <v>281</v>
      </c>
      <c r="C70" s="161">
        <f>'1. bevételek '!F69</f>
        <v>0</v>
      </c>
      <c r="D70" s="23"/>
      <c r="E70" s="23"/>
      <c r="F70" s="23"/>
    </row>
    <row r="71" spans="1:6" ht="14.25">
      <c r="A71" s="11" t="s">
        <v>282</v>
      </c>
      <c r="B71" s="3" t="s">
        <v>283</v>
      </c>
      <c r="C71" s="161">
        <f>'1. bevételek '!F70</f>
        <v>0</v>
      </c>
      <c r="D71" s="23"/>
      <c r="E71" s="23"/>
      <c r="F71" s="23"/>
    </row>
    <row r="72" spans="1:6" ht="14.25">
      <c r="A72" s="33" t="s">
        <v>410</v>
      </c>
      <c r="B72" s="3" t="s">
        <v>284</v>
      </c>
      <c r="C72" s="161">
        <f>'1. bevételek '!F71</f>
        <v>0</v>
      </c>
      <c r="D72" s="23"/>
      <c r="E72" s="23"/>
      <c r="F72" s="23"/>
    </row>
    <row r="73" spans="1:6" ht="14.25">
      <c r="A73" s="13" t="s">
        <v>429</v>
      </c>
      <c r="B73" s="5" t="s">
        <v>285</v>
      </c>
      <c r="C73" s="161">
        <f>'1. bevételek '!F72</f>
        <v>0</v>
      </c>
      <c r="D73" s="23"/>
      <c r="E73" s="23"/>
      <c r="F73" s="23"/>
    </row>
    <row r="74" spans="1:6" ht="14.25">
      <c r="A74" s="11" t="s">
        <v>411</v>
      </c>
      <c r="B74" s="3" t="s">
        <v>286</v>
      </c>
      <c r="C74" s="161">
        <f>'1. bevételek '!F73</f>
        <v>0</v>
      </c>
      <c r="D74" s="23"/>
      <c r="E74" s="23"/>
      <c r="F74" s="23"/>
    </row>
    <row r="75" spans="1:6" ht="14.25">
      <c r="A75" s="33" t="s">
        <v>287</v>
      </c>
      <c r="B75" s="3" t="s">
        <v>288</v>
      </c>
      <c r="C75" s="161">
        <f>'1. bevételek '!F74</f>
        <v>0</v>
      </c>
      <c r="D75" s="23"/>
      <c r="E75" s="23"/>
      <c r="F75" s="23"/>
    </row>
    <row r="76" spans="1:6" ht="14.25">
      <c r="A76" s="11" t="s">
        <v>412</v>
      </c>
      <c r="B76" s="3" t="s">
        <v>289</v>
      </c>
      <c r="C76" s="161">
        <f>'1. bevételek '!F75</f>
        <v>0</v>
      </c>
      <c r="D76" s="23"/>
      <c r="E76" s="23"/>
      <c r="F76" s="23"/>
    </row>
    <row r="77" spans="1:6" ht="14.25">
      <c r="A77" s="33" t="s">
        <v>290</v>
      </c>
      <c r="B77" s="3" t="s">
        <v>291</v>
      </c>
      <c r="C77" s="161">
        <f>'1. bevételek '!F76</f>
        <v>0</v>
      </c>
      <c r="D77" s="23"/>
      <c r="E77" s="23"/>
      <c r="F77" s="23"/>
    </row>
    <row r="78" spans="1:6" ht="14.25">
      <c r="A78" s="12" t="s">
        <v>430</v>
      </c>
      <c r="B78" s="5" t="s">
        <v>292</v>
      </c>
      <c r="C78" s="161">
        <f>'1. bevételek '!F77</f>
        <v>0</v>
      </c>
      <c r="D78" s="23"/>
      <c r="E78" s="23"/>
      <c r="F78" s="23"/>
    </row>
    <row r="79" spans="1:6" ht="14.25">
      <c r="A79" s="3" t="s">
        <v>460</v>
      </c>
      <c r="B79" s="3" t="s">
        <v>293</v>
      </c>
      <c r="C79" s="161">
        <f>'1. bevételek '!F78</f>
        <v>31041950</v>
      </c>
      <c r="D79" s="23">
        <v>5930000</v>
      </c>
      <c r="E79" s="23">
        <v>4145000</v>
      </c>
      <c r="F79" s="23">
        <v>12091000</v>
      </c>
    </row>
    <row r="80" spans="1:6" ht="14.25">
      <c r="A80" s="3" t="s">
        <v>461</v>
      </c>
      <c r="B80" s="3" t="s">
        <v>293</v>
      </c>
      <c r="C80" s="161">
        <f>'1. bevételek '!F79</f>
        <v>0</v>
      </c>
      <c r="D80" s="23">
        <v>10000000</v>
      </c>
      <c r="E80" s="23">
        <v>15000000</v>
      </c>
      <c r="F80" s="23">
        <v>15000000</v>
      </c>
    </row>
    <row r="81" spans="1:6" ht="14.25">
      <c r="A81" s="3" t="s">
        <v>458</v>
      </c>
      <c r="B81" s="3" t="s">
        <v>294</v>
      </c>
      <c r="C81" s="161">
        <f>'1. bevételek '!F80</f>
        <v>0</v>
      </c>
      <c r="D81" s="23"/>
      <c r="E81" s="23"/>
      <c r="F81" s="23"/>
    </row>
    <row r="82" spans="1:6" ht="14.25">
      <c r="A82" s="3" t="s">
        <v>459</v>
      </c>
      <c r="B82" s="3" t="s">
        <v>294</v>
      </c>
      <c r="C82" s="161">
        <f>'1. bevételek '!F81</f>
        <v>0</v>
      </c>
      <c r="D82" s="23"/>
      <c r="E82" s="23"/>
      <c r="F82" s="23"/>
    </row>
    <row r="83" spans="1:6" ht="14.25">
      <c r="A83" s="5" t="s">
        <v>431</v>
      </c>
      <c r="B83" s="5" t="s">
        <v>295</v>
      </c>
      <c r="C83" s="163">
        <f>'1. bevételek '!F82</f>
        <v>31041950</v>
      </c>
      <c r="D83" s="135">
        <f>SUM(D79:D82)</f>
        <v>15930000</v>
      </c>
      <c r="E83" s="135">
        <f>SUM(E79:E82)</f>
        <v>19145000</v>
      </c>
      <c r="F83" s="135">
        <f>SUM(F79:F82)</f>
        <v>27091000</v>
      </c>
    </row>
    <row r="84" spans="1:6" ht="14.25">
      <c r="A84" s="33" t="s">
        <v>296</v>
      </c>
      <c r="B84" s="3" t="s">
        <v>297</v>
      </c>
      <c r="C84" s="161">
        <f>'1. bevételek '!F83</f>
        <v>0</v>
      </c>
      <c r="D84" s="23"/>
      <c r="E84" s="23"/>
      <c r="F84" s="23"/>
    </row>
    <row r="85" spans="1:6" ht="14.25">
      <c r="A85" s="33" t="s">
        <v>298</v>
      </c>
      <c r="B85" s="3" t="s">
        <v>299</v>
      </c>
      <c r="C85" s="161">
        <f>'1. bevételek '!F84</f>
        <v>0</v>
      </c>
      <c r="D85" s="23"/>
      <c r="E85" s="23"/>
      <c r="F85" s="23"/>
    </row>
    <row r="86" spans="1:6" ht="14.25">
      <c r="A86" s="33" t="s">
        <v>300</v>
      </c>
      <c r="B86" s="3" t="s">
        <v>301</v>
      </c>
      <c r="C86" s="161">
        <f>'1. bevételek '!F85</f>
        <v>0</v>
      </c>
      <c r="D86" s="23"/>
      <c r="E86" s="23"/>
      <c r="F86" s="23"/>
    </row>
    <row r="87" spans="1:6" ht="14.25">
      <c r="A87" s="33" t="s">
        <v>302</v>
      </c>
      <c r="B87" s="3" t="s">
        <v>303</v>
      </c>
      <c r="C87" s="161">
        <f>'1. bevételek '!F86</f>
        <v>0</v>
      </c>
      <c r="D87" s="23"/>
      <c r="E87" s="23"/>
      <c r="F87" s="23"/>
    </row>
    <row r="88" spans="1:6" ht="14.25">
      <c r="A88" s="11" t="s">
        <v>413</v>
      </c>
      <c r="B88" s="3" t="s">
        <v>304</v>
      </c>
      <c r="C88" s="161">
        <f>'1. bevételek '!F87</f>
        <v>0</v>
      </c>
      <c r="D88" s="23"/>
      <c r="E88" s="23"/>
      <c r="F88" s="23"/>
    </row>
    <row r="89" spans="1:6" ht="14.25">
      <c r="A89" s="13" t="s">
        <v>432</v>
      </c>
      <c r="B89" s="5" t="s">
        <v>305</v>
      </c>
      <c r="C89" s="163">
        <f>'1. bevételek '!F88</f>
        <v>31041950</v>
      </c>
      <c r="D89" s="135">
        <f>SUM(D83)</f>
        <v>15930000</v>
      </c>
      <c r="E89" s="135">
        <f>SUM(E83)</f>
        <v>19145000</v>
      </c>
      <c r="F89" s="135">
        <f>SUM(F83)</f>
        <v>27091000</v>
      </c>
    </row>
    <row r="90" spans="1:6" ht="14.25">
      <c r="A90" s="11" t="s">
        <v>306</v>
      </c>
      <c r="B90" s="3" t="s">
        <v>307</v>
      </c>
      <c r="C90" s="161">
        <f>'1. bevételek '!F89</f>
        <v>0</v>
      </c>
      <c r="D90" s="23"/>
      <c r="E90" s="23"/>
      <c r="F90" s="23"/>
    </row>
    <row r="91" spans="1:6" ht="14.25">
      <c r="A91" s="11" t="s">
        <v>308</v>
      </c>
      <c r="B91" s="3" t="s">
        <v>309</v>
      </c>
      <c r="C91" s="161">
        <f>'1. bevételek '!F90</f>
        <v>0</v>
      </c>
      <c r="D91" s="23"/>
      <c r="E91" s="23"/>
      <c r="F91" s="23"/>
    </row>
    <row r="92" spans="1:6" ht="14.25">
      <c r="A92" s="33" t="s">
        <v>310</v>
      </c>
      <c r="B92" s="3" t="s">
        <v>311</v>
      </c>
      <c r="C92" s="161">
        <f>'1. bevételek '!F91</f>
        <v>0</v>
      </c>
      <c r="D92" s="23"/>
      <c r="E92" s="23"/>
      <c r="F92" s="23"/>
    </row>
    <row r="93" spans="1:6" ht="14.25">
      <c r="A93" s="33" t="s">
        <v>414</v>
      </c>
      <c r="B93" s="3" t="s">
        <v>312</v>
      </c>
      <c r="C93" s="161">
        <f>'1. bevételek '!F92</f>
        <v>0</v>
      </c>
      <c r="D93" s="23"/>
      <c r="E93" s="23"/>
      <c r="F93" s="23"/>
    </row>
    <row r="94" spans="1:6" ht="14.25">
      <c r="A94" s="12" t="s">
        <v>433</v>
      </c>
      <c r="B94" s="5" t="s">
        <v>313</v>
      </c>
      <c r="C94" s="161">
        <f>'1. bevételek '!F93</f>
        <v>0</v>
      </c>
      <c r="D94" s="23"/>
      <c r="E94" s="23"/>
      <c r="F94" s="23"/>
    </row>
    <row r="95" spans="1:6" ht="14.25">
      <c r="A95" s="13" t="s">
        <v>314</v>
      </c>
      <c r="B95" s="5" t="s">
        <v>315</v>
      </c>
      <c r="C95" s="161">
        <f>'1. bevételek '!F94</f>
        <v>0</v>
      </c>
      <c r="D95" s="23"/>
      <c r="E95" s="23"/>
      <c r="F95" s="23"/>
    </row>
    <row r="96" spans="1:6" ht="15">
      <c r="A96" s="36" t="s">
        <v>434</v>
      </c>
      <c r="B96" s="37" t="s">
        <v>316</v>
      </c>
      <c r="C96" s="163">
        <f>'1. bevételek '!F95</f>
        <v>31041950</v>
      </c>
      <c r="D96" s="135">
        <f>SUM(D89,D94,D95)</f>
        <v>15930000</v>
      </c>
      <c r="E96" s="135">
        <f>SUM(E89,E94,E95)</f>
        <v>19145000</v>
      </c>
      <c r="F96" s="135">
        <f>SUM(F89,F94,F95)</f>
        <v>27091000</v>
      </c>
    </row>
    <row r="97" spans="1:6" ht="15">
      <c r="A97" s="62" t="s">
        <v>416</v>
      </c>
      <c r="B97" s="38"/>
      <c r="C97" s="163">
        <f>'1. bevételek '!F96</f>
        <v>62000000</v>
      </c>
      <c r="D97" s="135">
        <f>SUM(D67,D96)</f>
        <v>46030000</v>
      </c>
      <c r="E97" s="135">
        <f>SUM(E67,E96)</f>
        <v>49295000</v>
      </c>
      <c r="F97" s="135">
        <f>SUM(F67,F96)</f>
        <v>52341000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6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10" ht="30" customHeight="1">
      <c r="A1" s="272" t="s">
        <v>785</v>
      </c>
      <c r="B1" s="272"/>
      <c r="C1" s="272"/>
      <c r="D1" s="272"/>
      <c r="E1" s="272"/>
      <c r="F1" s="272"/>
      <c r="G1" s="225"/>
      <c r="H1" s="225"/>
      <c r="I1" s="225"/>
      <c r="J1" s="225"/>
    </row>
    <row r="3" ht="15">
      <c r="A3" s="235"/>
    </row>
    <row r="4" spans="1:6" ht="14.25">
      <c r="A4" s="56" t="s">
        <v>821</v>
      </c>
      <c r="E4" s="236" t="s">
        <v>822</v>
      </c>
      <c r="F4" s="237" t="s">
        <v>823</v>
      </c>
    </row>
    <row r="5" spans="1:6" ht="18">
      <c r="A5" s="295" t="s">
        <v>824</v>
      </c>
      <c r="B5" s="296"/>
      <c r="C5" s="296"/>
      <c r="D5" s="296"/>
      <c r="E5" s="296"/>
      <c r="F5" s="297"/>
    </row>
    <row r="6" spans="1:10" ht="36" customHeight="1">
      <c r="A6" s="238" t="s">
        <v>31</v>
      </c>
      <c r="B6" s="231" t="s">
        <v>32</v>
      </c>
      <c r="C6" s="51" t="s">
        <v>825</v>
      </c>
      <c r="D6" s="51" t="s">
        <v>826</v>
      </c>
      <c r="E6" s="51" t="s">
        <v>827</v>
      </c>
      <c r="F6" s="51" t="s">
        <v>828</v>
      </c>
      <c r="G6" s="86"/>
      <c r="H6" s="239"/>
      <c r="I6" s="239"/>
      <c r="J6" s="239"/>
    </row>
    <row r="7" spans="1:9" ht="14.25">
      <c r="A7" s="240" t="s">
        <v>484</v>
      </c>
      <c r="B7" s="234"/>
      <c r="C7" s="55"/>
      <c r="D7" s="55"/>
      <c r="E7" s="77"/>
      <c r="F7" s="77"/>
      <c r="G7" s="88"/>
      <c r="H7" s="56"/>
      <c r="I7" s="56"/>
    </row>
    <row r="8" spans="1:9" ht="39">
      <c r="A8" s="240" t="s">
        <v>485</v>
      </c>
      <c r="B8" s="241"/>
      <c r="C8" s="55"/>
      <c r="D8" s="55"/>
      <c r="E8" s="55"/>
      <c r="F8" s="55"/>
      <c r="G8" s="88"/>
      <c r="H8" s="56"/>
      <c r="I8" s="56"/>
    </row>
    <row r="9" spans="1:9" ht="26.25">
      <c r="A9" s="240" t="s">
        <v>486</v>
      </c>
      <c r="B9" s="234"/>
      <c r="C9" s="55"/>
      <c r="D9" s="55"/>
      <c r="E9" s="55"/>
      <c r="F9" s="55"/>
      <c r="G9" s="88"/>
      <c r="H9" s="56"/>
      <c r="I9" s="56"/>
    </row>
    <row r="10" spans="1:9" ht="26.25">
      <c r="A10" s="240" t="s">
        <v>487</v>
      </c>
      <c r="B10" s="234"/>
      <c r="C10" s="55"/>
      <c r="D10" s="55"/>
      <c r="E10" s="55"/>
      <c r="F10" s="55"/>
      <c r="G10" s="88"/>
      <c r="H10" s="56"/>
      <c r="I10" s="56"/>
    </row>
    <row r="11" spans="1:9" ht="26.25">
      <c r="A11" s="240" t="s">
        <v>488</v>
      </c>
      <c r="B11" s="241"/>
      <c r="C11" s="55"/>
      <c r="D11" s="55"/>
      <c r="E11" s="55"/>
      <c r="F11" s="55"/>
      <c r="G11" s="88"/>
      <c r="H11" s="56"/>
      <c r="I11" s="56"/>
    </row>
    <row r="12" spans="1:9" ht="26.25">
      <c r="A12" s="240" t="s">
        <v>489</v>
      </c>
      <c r="B12" s="242"/>
      <c r="C12" s="55"/>
      <c r="D12" s="55"/>
      <c r="E12" s="55"/>
      <c r="F12" s="55"/>
      <c r="G12" s="88"/>
      <c r="H12" s="56"/>
      <c r="I12" s="56"/>
    </row>
    <row r="13" spans="1:9" ht="26.25">
      <c r="A13" s="240" t="s">
        <v>490</v>
      </c>
      <c r="B13" s="234"/>
      <c r="C13" s="55"/>
      <c r="D13" s="55"/>
      <c r="E13" s="55"/>
      <c r="F13" s="55"/>
      <c r="G13" s="88"/>
      <c r="H13" s="56"/>
      <c r="I13" s="56"/>
    </row>
    <row r="14" spans="1:6" ht="26.25" customHeight="1">
      <c r="A14" s="98" t="s">
        <v>513</v>
      </c>
      <c r="B14" s="243" t="s">
        <v>202</v>
      </c>
      <c r="C14" s="244"/>
      <c r="D14" s="244"/>
      <c r="E14" s="244"/>
      <c r="F14" s="244"/>
    </row>
    <row r="15" spans="1:2" ht="26.25" customHeight="1">
      <c r="A15" s="245"/>
      <c r="B15" s="246"/>
    </row>
    <row r="16" spans="1:6" ht="14.25">
      <c r="A16" s="245"/>
      <c r="B16" s="247"/>
      <c r="F16" s="248"/>
    </row>
    <row r="17" spans="1:6" ht="18">
      <c r="A17" s="298" t="s">
        <v>829</v>
      </c>
      <c r="B17" s="299"/>
      <c r="C17" s="299"/>
      <c r="D17" s="299"/>
      <c r="E17" s="299"/>
      <c r="F17" s="300"/>
    </row>
    <row r="18" spans="1:7" ht="26.25">
      <c r="A18" s="238" t="s">
        <v>31</v>
      </c>
      <c r="B18" s="231" t="s">
        <v>32</v>
      </c>
      <c r="C18" s="51" t="s">
        <v>830</v>
      </c>
      <c r="D18" s="51" t="s">
        <v>831</v>
      </c>
      <c r="E18" s="51" t="s">
        <v>832</v>
      </c>
      <c r="F18" s="51" t="s">
        <v>833</v>
      </c>
      <c r="G18" s="91"/>
    </row>
    <row r="19" spans="1:7" ht="14.25">
      <c r="A19" s="50" t="s">
        <v>506</v>
      </c>
      <c r="B19" s="249"/>
      <c r="C19" s="23"/>
      <c r="D19" s="23"/>
      <c r="E19" s="23"/>
      <c r="F19" s="23"/>
      <c r="G19" s="91"/>
    </row>
    <row r="20" spans="1:7" ht="14.25">
      <c r="A20" s="51" t="s">
        <v>834</v>
      </c>
      <c r="B20" s="250" t="s">
        <v>246</v>
      </c>
      <c r="C20" s="217">
        <f>'20. GÖRDÜLŐ bevételek teljes'!C33</f>
        <v>17200000</v>
      </c>
      <c r="D20" s="217">
        <f>'20. GÖRDÜLŐ bevételek teljes'!D33</f>
        <v>15100000</v>
      </c>
      <c r="E20" s="217">
        <f>'20. GÖRDÜLŐ bevételek teljes'!E33</f>
        <v>15100000</v>
      </c>
      <c r="F20" s="217">
        <f>'20. GÖRDÜLŐ bevételek teljes'!F33</f>
        <v>15100000</v>
      </c>
      <c r="G20" s="91"/>
    </row>
    <row r="21" spans="1:7" ht="27">
      <c r="A21" s="51" t="s">
        <v>508</v>
      </c>
      <c r="B21" s="250" t="s">
        <v>269</v>
      </c>
      <c r="C21" s="23"/>
      <c r="D21" s="217"/>
      <c r="E21" s="217"/>
      <c r="F21" s="217"/>
      <c r="G21" s="91"/>
    </row>
    <row r="22" spans="1:7" ht="14.25">
      <c r="A22" s="51" t="s">
        <v>509</v>
      </c>
      <c r="B22" s="250" t="s">
        <v>269</v>
      </c>
      <c r="C22" s="23"/>
      <c r="D22" s="217"/>
      <c r="E22" s="217"/>
      <c r="F22" s="217"/>
      <c r="G22" s="91"/>
    </row>
    <row r="23" spans="1:7" ht="27">
      <c r="A23" s="51" t="s">
        <v>510</v>
      </c>
      <c r="B23" s="250" t="s">
        <v>269</v>
      </c>
      <c r="C23" s="23"/>
      <c r="D23" s="217"/>
      <c r="E23" s="217"/>
      <c r="F23" s="217"/>
      <c r="G23" s="91"/>
    </row>
    <row r="24" spans="1:7" ht="14.25">
      <c r="A24" s="51" t="s">
        <v>835</v>
      </c>
      <c r="B24" s="250" t="s">
        <v>246</v>
      </c>
      <c r="C24" s="23"/>
      <c r="D24" s="217"/>
      <c r="E24" s="217"/>
      <c r="F24" s="217"/>
      <c r="G24" s="91"/>
    </row>
    <row r="25" spans="1:7" ht="14.25">
      <c r="A25" s="51" t="s">
        <v>836</v>
      </c>
      <c r="B25" s="251" t="s">
        <v>837</v>
      </c>
      <c r="C25" s="23"/>
      <c r="D25" s="217"/>
      <c r="E25" s="217"/>
      <c r="F25" s="217"/>
      <c r="G25" s="91"/>
    </row>
    <row r="26" spans="1:7" ht="24" customHeight="1">
      <c r="A26" s="98" t="s">
        <v>513</v>
      </c>
      <c r="B26" s="99"/>
      <c r="C26" s="244">
        <f>SUM(C20:C25)</f>
        <v>17200000</v>
      </c>
      <c r="D26" s="252">
        <f>SUM(D20:D25)</f>
        <v>15100000</v>
      </c>
      <c r="E26" s="252">
        <f>SUM(E20:E25)</f>
        <v>15100000</v>
      </c>
      <c r="F26" s="252">
        <f>SUM(F20:F25)</f>
        <v>15100000</v>
      </c>
      <c r="G26" s="91"/>
    </row>
  </sheetData>
  <sheetProtection/>
  <mergeCells count="3">
    <mergeCell ref="A1:F1"/>
    <mergeCell ref="A5:F5"/>
    <mergeCell ref="A17:F17"/>
  </mergeCells>
  <printOptions/>
  <pageMargins left="0.7" right="0.7" top="0.75" bottom="0.75" header="0.3" footer="0.3"/>
  <pageSetup fitToHeight="0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70"/>
  <sheetViews>
    <sheetView workbookViewId="0" topLeftCell="A1">
      <selection activeCell="H3" sqref="H3"/>
    </sheetView>
  </sheetViews>
  <sheetFormatPr defaultColWidth="9.140625" defaultRowHeight="15"/>
  <cols>
    <col min="2" max="2" width="36.28125" style="0" customWidth="1"/>
    <col min="3" max="3" width="14.28125" style="0" customWidth="1"/>
    <col min="4" max="4" width="16.140625" style="0" customWidth="1"/>
    <col min="5" max="11" width="14.28125" style="0" customWidth="1"/>
  </cols>
  <sheetData>
    <row r="1" spans="1:10" ht="59.25" customHeight="1">
      <c r="A1" s="279" t="s">
        <v>787</v>
      </c>
      <c r="B1" s="279"/>
      <c r="C1" s="279"/>
      <c r="D1" s="279"/>
      <c r="E1" s="279"/>
      <c r="F1" s="279"/>
      <c r="G1" s="279"/>
      <c r="H1" s="279"/>
      <c r="I1" s="279"/>
      <c r="J1" s="226" t="s">
        <v>788</v>
      </c>
    </row>
    <row r="2" spans="1:10" s="151" customFormat="1" ht="105">
      <c r="A2" s="149" t="s">
        <v>687</v>
      </c>
      <c r="B2" s="150" t="s">
        <v>464</v>
      </c>
      <c r="C2" s="149" t="s">
        <v>638</v>
      </c>
      <c r="D2" s="149" t="s">
        <v>688</v>
      </c>
      <c r="E2" s="149" t="s">
        <v>689</v>
      </c>
      <c r="F2" s="149" t="s">
        <v>690</v>
      </c>
      <c r="G2" s="149" t="s">
        <v>722</v>
      </c>
      <c r="H2" s="149" t="s">
        <v>693</v>
      </c>
      <c r="I2" s="149" t="s">
        <v>696</v>
      </c>
      <c r="J2" s="149" t="s">
        <v>723</v>
      </c>
    </row>
    <row r="3" spans="1:14" ht="27">
      <c r="A3" s="139">
        <v>1</v>
      </c>
      <c r="B3" s="139" t="s">
        <v>203</v>
      </c>
      <c r="C3" s="139">
        <f aca="true" t="shared" si="0" ref="C3:C66">SUM(D3:J3)</f>
        <v>5671758</v>
      </c>
      <c r="D3" s="139">
        <v>0</v>
      </c>
      <c r="E3" s="139">
        <v>0</v>
      </c>
      <c r="F3" s="139">
        <v>0</v>
      </c>
      <c r="G3" s="139">
        <v>5671758</v>
      </c>
      <c r="H3" s="139">
        <v>0</v>
      </c>
      <c r="I3" s="139">
        <v>0</v>
      </c>
      <c r="J3" s="139">
        <v>0</v>
      </c>
      <c r="M3" s="216"/>
      <c r="N3" s="216"/>
    </row>
    <row r="4" spans="1:10" ht="27">
      <c r="A4" s="139">
        <v>2</v>
      </c>
      <c r="B4" s="139" t="s">
        <v>205</v>
      </c>
      <c r="C4" s="139">
        <f t="shared" si="0"/>
        <v>0</v>
      </c>
      <c r="D4" s="139">
        <v>0</v>
      </c>
      <c r="E4" s="139">
        <v>0</v>
      </c>
      <c r="F4" s="139">
        <v>0</v>
      </c>
      <c r="G4" s="139">
        <v>0</v>
      </c>
      <c r="H4" s="139">
        <v>0</v>
      </c>
      <c r="I4" s="139">
        <v>0</v>
      </c>
      <c r="J4" s="139">
        <v>0</v>
      </c>
    </row>
    <row r="5" spans="1:10" ht="39.75">
      <c r="A5" s="139">
        <v>3</v>
      </c>
      <c r="B5" s="139" t="s">
        <v>724</v>
      </c>
      <c r="C5" s="139">
        <f t="shared" si="0"/>
        <v>1011178</v>
      </c>
      <c r="D5" s="139">
        <v>0</v>
      </c>
      <c r="E5" s="139">
        <v>0</v>
      </c>
      <c r="F5" s="139">
        <v>0</v>
      </c>
      <c r="G5" s="139">
        <v>1011178</v>
      </c>
      <c r="H5" s="139">
        <v>0</v>
      </c>
      <c r="I5" s="139">
        <v>0</v>
      </c>
      <c r="J5" s="139">
        <v>0</v>
      </c>
    </row>
    <row r="6" spans="1:10" ht="27">
      <c r="A6" s="139">
        <v>4</v>
      </c>
      <c r="B6" s="139" t="s">
        <v>209</v>
      </c>
      <c r="C6" s="139">
        <f t="shared" si="0"/>
        <v>1800000</v>
      </c>
      <c r="D6" s="139">
        <v>0</v>
      </c>
      <c r="E6" s="139">
        <v>0</v>
      </c>
      <c r="F6" s="139">
        <v>0</v>
      </c>
      <c r="G6" s="139">
        <v>1800000</v>
      </c>
      <c r="H6" s="139">
        <v>0</v>
      </c>
      <c r="I6" s="139">
        <v>0</v>
      </c>
      <c r="J6" s="139">
        <v>0</v>
      </c>
    </row>
    <row r="7" spans="1:10" ht="27">
      <c r="A7" s="139">
        <v>5</v>
      </c>
      <c r="B7" s="139" t="s">
        <v>725</v>
      </c>
      <c r="C7" s="139">
        <f t="shared" si="0"/>
        <v>0</v>
      </c>
      <c r="D7" s="139">
        <v>0</v>
      </c>
      <c r="E7" s="139">
        <v>0</v>
      </c>
      <c r="F7" s="139">
        <v>0</v>
      </c>
      <c r="G7" s="139">
        <v>0</v>
      </c>
      <c r="H7" s="139">
        <v>0</v>
      </c>
      <c r="I7" s="139">
        <v>0</v>
      </c>
      <c r="J7" s="139">
        <v>0</v>
      </c>
    </row>
    <row r="8" spans="1:10" ht="14.25">
      <c r="A8" s="139">
        <v>6</v>
      </c>
      <c r="B8" s="139" t="s">
        <v>726</v>
      </c>
      <c r="C8" s="139">
        <f t="shared" si="0"/>
        <v>0</v>
      </c>
      <c r="D8" s="139">
        <v>0</v>
      </c>
      <c r="E8" s="139">
        <v>0</v>
      </c>
      <c r="F8" s="139">
        <v>0</v>
      </c>
      <c r="G8" s="139">
        <v>0</v>
      </c>
      <c r="H8" s="139">
        <v>0</v>
      </c>
      <c r="I8" s="139">
        <v>0</v>
      </c>
      <c r="J8" s="139">
        <v>0</v>
      </c>
    </row>
    <row r="9" spans="1:10" s="172" customFormat="1" ht="27">
      <c r="A9" s="171">
        <v>7</v>
      </c>
      <c r="B9" s="171" t="s">
        <v>727</v>
      </c>
      <c r="C9" s="171">
        <f t="shared" si="0"/>
        <v>8482936</v>
      </c>
      <c r="D9" s="171">
        <v>0</v>
      </c>
      <c r="E9" s="171">
        <v>0</v>
      </c>
      <c r="F9" s="171">
        <v>0</v>
      </c>
      <c r="G9" s="171">
        <f>SUBTOTAL(9,G3:G8)</f>
        <v>8482936</v>
      </c>
      <c r="H9" s="171">
        <v>0</v>
      </c>
      <c r="I9" s="171">
        <v>0</v>
      </c>
      <c r="J9" s="171">
        <v>0</v>
      </c>
    </row>
    <row r="10" spans="1:10" ht="14.25">
      <c r="A10" s="139">
        <v>8</v>
      </c>
      <c r="B10" s="139" t="s">
        <v>216</v>
      </c>
      <c r="C10" s="139">
        <f t="shared" si="0"/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0</v>
      </c>
      <c r="J10" s="139">
        <v>0</v>
      </c>
    </row>
    <row r="11" spans="1:10" ht="39.75">
      <c r="A11" s="139">
        <v>9</v>
      </c>
      <c r="B11" s="139" t="s">
        <v>218</v>
      </c>
      <c r="C11" s="139">
        <f t="shared" si="0"/>
        <v>0</v>
      </c>
      <c r="D11" s="139">
        <v>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</row>
    <row r="12" spans="1:10" ht="39.75">
      <c r="A12" s="139">
        <v>10</v>
      </c>
      <c r="B12" s="139" t="s">
        <v>380</v>
      </c>
      <c r="C12" s="139">
        <f t="shared" si="0"/>
        <v>0</v>
      </c>
      <c r="D12" s="139">
        <v>0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</row>
    <row r="13" spans="1:10" ht="39.75">
      <c r="A13" s="139">
        <v>11</v>
      </c>
      <c r="B13" s="139" t="s">
        <v>381</v>
      </c>
      <c r="C13" s="139">
        <f t="shared" si="0"/>
        <v>0</v>
      </c>
      <c r="D13" s="139">
        <v>0</v>
      </c>
      <c r="E13" s="139"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</row>
    <row r="14" spans="1:10" ht="27">
      <c r="A14" s="139">
        <v>12</v>
      </c>
      <c r="B14" s="139" t="s">
        <v>382</v>
      </c>
      <c r="C14" s="139">
        <f t="shared" si="0"/>
        <v>0</v>
      </c>
      <c r="D14" s="139">
        <v>0</v>
      </c>
      <c r="E14" s="139"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</row>
    <row r="15" spans="1:10" s="172" customFormat="1" ht="39.75">
      <c r="A15" s="171">
        <v>13</v>
      </c>
      <c r="B15" s="171" t="s">
        <v>728</v>
      </c>
      <c r="C15" s="171">
        <f t="shared" si="0"/>
        <v>8482936</v>
      </c>
      <c r="D15" s="171">
        <v>0</v>
      </c>
      <c r="E15" s="171">
        <v>0</v>
      </c>
      <c r="F15" s="171">
        <v>0</v>
      </c>
      <c r="G15" s="171">
        <f>G9+G10+G11+G12+G13+G14</f>
        <v>8482936</v>
      </c>
      <c r="H15" s="171">
        <v>0</v>
      </c>
      <c r="I15" s="171">
        <v>0</v>
      </c>
      <c r="J15" s="171">
        <v>0</v>
      </c>
    </row>
    <row r="16" spans="1:10" ht="27">
      <c r="A16" s="139">
        <v>14</v>
      </c>
      <c r="B16" s="139" t="s">
        <v>224</v>
      </c>
      <c r="C16" s="139">
        <f t="shared" si="0"/>
        <v>0</v>
      </c>
      <c r="D16" s="139">
        <v>0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</row>
    <row r="17" spans="1:10" ht="39.75">
      <c r="A17" s="139">
        <v>15</v>
      </c>
      <c r="B17" s="139" t="s">
        <v>226</v>
      </c>
      <c r="C17" s="139">
        <f t="shared" si="0"/>
        <v>0</v>
      </c>
      <c r="D17" s="139">
        <v>0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</row>
    <row r="18" spans="1:10" ht="39.75">
      <c r="A18" s="139">
        <v>16</v>
      </c>
      <c r="B18" s="139" t="s">
        <v>383</v>
      </c>
      <c r="C18" s="139">
        <f t="shared" si="0"/>
        <v>0</v>
      </c>
      <c r="D18" s="139">
        <v>0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</row>
    <row r="19" spans="1:10" ht="39.75">
      <c r="A19" s="139">
        <v>17</v>
      </c>
      <c r="B19" s="139" t="s">
        <v>384</v>
      </c>
      <c r="C19" s="139">
        <f t="shared" si="0"/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</row>
    <row r="20" spans="1:10" ht="27">
      <c r="A20" s="139">
        <v>18</v>
      </c>
      <c r="B20" s="139" t="s">
        <v>385</v>
      </c>
      <c r="C20" s="139">
        <f t="shared" si="0"/>
        <v>0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</row>
    <row r="21" spans="1:10" s="172" customFormat="1" ht="40.5" customHeight="1">
      <c r="A21" s="171">
        <v>19</v>
      </c>
      <c r="B21" s="171" t="s">
        <v>729</v>
      </c>
      <c r="C21" s="171">
        <f>SUBTOTAL(9,C18:C20)</f>
        <v>0</v>
      </c>
      <c r="D21" s="171">
        <f>SUBTOTAL(9,D18)</f>
        <v>0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</row>
    <row r="22" spans="1:10" ht="14.25">
      <c r="A22" s="139">
        <v>20</v>
      </c>
      <c r="B22" s="139" t="s">
        <v>386</v>
      </c>
      <c r="C22" s="139">
        <f t="shared" si="0"/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</row>
    <row r="23" spans="1:10" ht="14.25">
      <c r="A23" s="139">
        <v>21</v>
      </c>
      <c r="B23" s="139" t="s">
        <v>387</v>
      </c>
      <c r="C23" s="139">
        <f t="shared" si="0"/>
        <v>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</row>
    <row r="24" spans="1:10" ht="14.25">
      <c r="A24" s="139">
        <v>22</v>
      </c>
      <c r="B24" s="139" t="s">
        <v>730</v>
      </c>
      <c r="C24" s="139">
        <f t="shared" si="0"/>
        <v>0</v>
      </c>
      <c r="D24" s="139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</row>
    <row r="25" spans="1:10" ht="14.25">
      <c r="A25" s="139">
        <v>23</v>
      </c>
      <c r="B25" s="139" t="s">
        <v>388</v>
      </c>
      <c r="C25" s="139">
        <f t="shared" si="0"/>
        <v>0</v>
      </c>
      <c r="D25" s="139">
        <v>0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</row>
    <row r="26" spans="1:10" ht="27">
      <c r="A26" s="139">
        <v>24</v>
      </c>
      <c r="B26" s="139" t="s">
        <v>389</v>
      </c>
      <c r="C26" s="139">
        <f t="shared" si="0"/>
        <v>0</v>
      </c>
      <c r="D26" s="139">
        <v>0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</row>
    <row r="27" spans="1:10" ht="14.25">
      <c r="A27" s="139">
        <v>25</v>
      </c>
      <c r="B27" s="139" t="s">
        <v>390</v>
      </c>
      <c r="C27" s="139">
        <f t="shared" si="0"/>
        <v>4000000</v>
      </c>
      <c r="D27" s="139">
        <v>0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4000000</v>
      </c>
    </row>
    <row r="28" spans="1:10" ht="14.25">
      <c r="A28" s="139">
        <v>26</v>
      </c>
      <c r="B28" s="139" t="s">
        <v>391</v>
      </c>
      <c r="C28" s="139">
        <f t="shared" si="0"/>
        <v>12000000</v>
      </c>
      <c r="D28" s="139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12000000</v>
      </c>
    </row>
    <row r="29" spans="1:10" ht="14.25">
      <c r="A29" s="139">
        <v>27</v>
      </c>
      <c r="B29" s="139" t="s">
        <v>392</v>
      </c>
      <c r="C29" s="139">
        <f t="shared" si="0"/>
        <v>0</v>
      </c>
      <c r="D29" s="139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</row>
    <row r="30" spans="1:10" ht="27">
      <c r="A30" s="139">
        <v>28</v>
      </c>
      <c r="B30" s="139" t="s">
        <v>240</v>
      </c>
      <c r="C30" s="139">
        <f t="shared" si="0"/>
        <v>0</v>
      </c>
      <c r="D30" s="139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</row>
    <row r="31" spans="1:10" ht="14.25">
      <c r="A31" s="139">
        <v>29</v>
      </c>
      <c r="B31" s="139" t="s">
        <v>393</v>
      </c>
      <c r="C31" s="139">
        <f t="shared" si="0"/>
        <v>1200000</v>
      </c>
      <c r="D31" s="139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1200000</v>
      </c>
    </row>
    <row r="32" spans="1:10" ht="14.25">
      <c r="A32" s="139">
        <v>30</v>
      </c>
      <c r="B32" s="139" t="s">
        <v>394</v>
      </c>
      <c r="C32" s="139">
        <f t="shared" si="0"/>
        <v>0</v>
      </c>
      <c r="D32" s="139">
        <v>0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</row>
    <row r="33" spans="1:10" s="172" customFormat="1" ht="27">
      <c r="A33" s="171">
        <v>31</v>
      </c>
      <c r="B33" s="171" t="s">
        <v>731</v>
      </c>
      <c r="C33" s="171">
        <f t="shared" si="0"/>
        <v>13200000</v>
      </c>
      <c r="D33" s="171">
        <v>0</v>
      </c>
      <c r="E33" s="171">
        <v>0</v>
      </c>
      <c r="F33" s="171">
        <v>0</v>
      </c>
      <c r="G33" s="171">
        <v>0</v>
      </c>
      <c r="H33" s="171">
        <v>0</v>
      </c>
      <c r="I33" s="171">
        <v>0</v>
      </c>
      <c r="J33" s="171">
        <f>SUBTOTAL(9,J28:J32)</f>
        <v>13200000</v>
      </c>
    </row>
    <row r="34" spans="1:10" ht="14.25">
      <c r="A34" s="139">
        <v>32</v>
      </c>
      <c r="B34" s="139" t="s">
        <v>395</v>
      </c>
      <c r="C34" s="139">
        <f t="shared" si="0"/>
        <v>0</v>
      </c>
      <c r="D34" s="139">
        <v>0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</row>
    <row r="35" spans="1:10" s="172" customFormat="1" ht="27">
      <c r="A35" s="171">
        <v>33</v>
      </c>
      <c r="B35" s="171" t="s">
        <v>732</v>
      </c>
      <c r="C35" s="171">
        <f t="shared" si="0"/>
        <v>17200000</v>
      </c>
      <c r="D35" s="171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f>J24+J25+J26+J27+J33+J34</f>
        <v>17200000</v>
      </c>
    </row>
    <row r="36" spans="1:10" ht="14.25">
      <c r="A36" s="139">
        <v>34</v>
      </c>
      <c r="B36" s="139" t="s">
        <v>733</v>
      </c>
      <c r="C36" s="139">
        <f t="shared" si="0"/>
        <v>0</v>
      </c>
      <c r="D36" s="139">
        <v>0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</row>
    <row r="37" spans="1:10" ht="14.25">
      <c r="A37" s="139">
        <v>35</v>
      </c>
      <c r="B37" s="139" t="s">
        <v>396</v>
      </c>
      <c r="C37" s="139">
        <f t="shared" si="0"/>
        <v>60000</v>
      </c>
      <c r="D37" s="139">
        <v>0</v>
      </c>
      <c r="E37" s="139">
        <v>30000</v>
      </c>
      <c r="F37" s="139">
        <v>30000</v>
      </c>
      <c r="G37" s="139">
        <v>0</v>
      </c>
      <c r="H37" s="139">
        <v>0</v>
      </c>
      <c r="I37" s="139">
        <v>0</v>
      </c>
      <c r="J37" s="139">
        <v>0</v>
      </c>
    </row>
    <row r="38" spans="1:10" ht="14.25">
      <c r="A38" s="139">
        <v>36</v>
      </c>
      <c r="B38" s="139" t="s">
        <v>734</v>
      </c>
      <c r="C38" s="139">
        <f t="shared" si="0"/>
        <v>0</v>
      </c>
      <c r="D38" s="139">
        <v>0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</row>
    <row r="39" spans="1:10" ht="14.25">
      <c r="A39" s="139">
        <v>37</v>
      </c>
      <c r="B39" s="139" t="s">
        <v>398</v>
      </c>
      <c r="C39" s="139">
        <f t="shared" si="0"/>
        <v>4040114</v>
      </c>
      <c r="D39" s="139">
        <v>0</v>
      </c>
      <c r="E39" s="139">
        <v>59780</v>
      </c>
      <c r="F39" s="139">
        <v>0</v>
      </c>
      <c r="G39" s="139">
        <v>0</v>
      </c>
      <c r="H39" s="139">
        <v>3980334</v>
      </c>
      <c r="I39" s="139">
        <v>0</v>
      </c>
      <c r="J39" s="139">
        <v>0</v>
      </c>
    </row>
    <row r="40" spans="1:10" ht="14.25">
      <c r="A40" s="139">
        <v>38</v>
      </c>
      <c r="B40" s="139" t="s">
        <v>252</v>
      </c>
      <c r="C40" s="139">
        <f t="shared" si="0"/>
        <v>0</v>
      </c>
      <c r="D40" s="139">
        <v>0</v>
      </c>
      <c r="E40" s="139"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</row>
    <row r="41" spans="1:10" ht="14.25">
      <c r="A41" s="139">
        <v>39</v>
      </c>
      <c r="B41" s="139" t="s">
        <v>254</v>
      </c>
      <c r="C41" s="139">
        <f t="shared" si="0"/>
        <v>1075000</v>
      </c>
      <c r="D41" s="139">
        <v>0</v>
      </c>
      <c r="E41" s="139">
        <v>0</v>
      </c>
      <c r="F41" s="139">
        <v>0</v>
      </c>
      <c r="G41" s="139">
        <v>0</v>
      </c>
      <c r="H41" s="139">
        <v>1075000</v>
      </c>
      <c r="I41" s="139">
        <v>0</v>
      </c>
      <c r="J41" s="139">
        <v>0</v>
      </c>
    </row>
    <row r="42" spans="1:10" ht="14.25">
      <c r="A42" s="139">
        <v>40</v>
      </c>
      <c r="B42" s="139" t="s">
        <v>256</v>
      </c>
      <c r="C42" s="139">
        <f t="shared" si="0"/>
        <v>0</v>
      </c>
      <c r="D42" s="139">
        <v>0</v>
      </c>
      <c r="E42" s="139"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0</v>
      </c>
    </row>
    <row r="43" spans="1:10" ht="27">
      <c r="A43" s="139">
        <v>41</v>
      </c>
      <c r="B43" s="139" t="s">
        <v>735</v>
      </c>
      <c r="C43" s="139">
        <f t="shared" si="0"/>
        <v>0</v>
      </c>
      <c r="D43" s="139">
        <v>0</v>
      </c>
      <c r="E43" s="139"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</row>
    <row r="44" spans="1:10" ht="27">
      <c r="A44" s="139">
        <v>42</v>
      </c>
      <c r="B44" s="139" t="s">
        <v>736</v>
      </c>
      <c r="C44" s="139">
        <f t="shared" si="0"/>
        <v>100000</v>
      </c>
      <c r="D44" s="139">
        <v>100000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</row>
    <row r="45" spans="1:10" s="172" customFormat="1" ht="39.75">
      <c r="A45" s="171">
        <v>43</v>
      </c>
      <c r="B45" s="171" t="s">
        <v>737</v>
      </c>
      <c r="C45" s="171">
        <f t="shared" si="0"/>
        <v>100000</v>
      </c>
      <c r="D45" s="171">
        <f>D43+D44</f>
        <v>100000</v>
      </c>
      <c r="E45" s="171">
        <f aca="true" t="shared" si="1" ref="E45:J45">E43+E44</f>
        <v>0</v>
      </c>
      <c r="F45" s="171">
        <f t="shared" si="1"/>
        <v>0</v>
      </c>
      <c r="G45" s="171">
        <f t="shared" si="1"/>
        <v>0</v>
      </c>
      <c r="H45" s="171">
        <f t="shared" si="1"/>
        <v>0</v>
      </c>
      <c r="I45" s="171">
        <f t="shared" si="1"/>
        <v>0</v>
      </c>
      <c r="J45" s="171">
        <f t="shared" si="1"/>
        <v>0</v>
      </c>
    </row>
    <row r="46" spans="1:10" ht="27">
      <c r="A46" s="139">
        <v>44</v>
      </c>
      <c r="B46" s="139" t="s">
        <v>738</v>
      </c>
      <c r="C46" s="139">
        <f t="shared" si="0"/>
        <v>0</v>
      </c>
      <c r="D46" s="139">
        <v>0</v>
      </c>
      <c r="E46" s="139"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</row>
    <row r="47" spans="1:10" ht="14.25">
      <c r="A47" s="139">
        <v>45</v>
      </c>
      <c r="B47" s="139" t="s">
        <v>739</v>
      </c>
      <c r="C47" s="139">
        <f t="shared" si="0"/>
        <v>0</v>
      </c>
      <c r="D47" s="139">
        <v>0</v>
      </c>
      <c r="E47" s="139"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</row>
    <row r="48" spans="1:10" ht="27">
      <c r="A48" s="139">
        <v>46</v>
      </c>
      <c r="B48" s="139" t="s">
        <v>740</v>
      </c>
      <c r="C48" s="139">
        <f t="shared" si="0"/>
        <v>0</v>
      </c>
      <c r="D48" s="139">
        <v>0</v>
      </c>
      <c r="E48" s="139"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</row>
    <row r="49" spans="1:10" ht="14.25">
      <c r="A49" s="139">
        <v>47</v>
      </c>
      <c r="B49" s="139" t="s">
        <v>741</v>
      </c>
      <c r="C49" s="139">
        <f t="shared" si="0"/>
        <v>0</v>
      </c>
      <c r="D49" s="139">
        <v>0</v>
      </c>
      <c r="E49" s="139"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</row>
    <row r="50" spans="1:10" ht="14.25">
      <c r="A50" s="139">
        <v>48</v>
      </c>
      <c r="B50" s="139" t="s">
        <v>401</v>
      </c>
      <c r="C50" s="139">
        <f t="shared" si="0"/>
        <v>0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</row>
    <row r="51" spans="1:10" s="172" customFormat="1" ht="27">
      <c r="A51" s="171">
        <v>49</v>
      </c>
      <c r="B51" s="171" t="s">
        <v>742</v>
      </c>
      <c r="C51" s="171">
        <f>SUM(D51:J51)</f>
        <v>5275114</v>
      </c>
      <c r="D51" s="171">
        <f>SUBTOTAL(9,D36,D37,D38,D39,D40,D41,D42,D45,D48,D49,D50)</f>
        <v>100000</v>
      </c>
      <c r="E51" s="171">
        <f aca="true" t="shared" si="2" ref="E51:J51">SUBTOTAL(9,E36,E37,E38,E39,E40,E41,E42,E45,E48,E49,E50)</f>
        <v>89780</v>
      </c>
      <c r="F51" s="171">
        <f t="shared" si="2"/>
        <v>30000</v>
      </c>
      <c r="G51" s="171">
        <f t="shared" si="2"/>
        <v>0</v>
      </c>
      <c r="H51" s="171">
        <f t="shared" si="2"/>
        <v>5055334</v>
      </c>
      <c r="I51" s="171">
        <f t="shared" si="2"/>
        <v>0</v>
      </c>
      <c r="J51" s="171">
        <f t="shared" si="2"/>
        <v>0</v>
      </c>
    </row>
    <row r="52" spans="1:10" ht="14.25">
      <c r="A52" s="139">
        <v>50</v>
      </c>
      <c r="B52" s="139" t="s">
        <v>402</v>
      </c>
      <c r="C52" s="139">
        <f t="shared" si="0"/>
        <v>0</v>
      </c>
      <c r="D52" s="139">
        <v>0</v>
      </c>
      <c r="E52" s="139">
        <v>0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</row>
    <row r="53" spans="1:10" ht="14.25">
      <c r="A53" s="139">
        <v>51</v>
      </c>
      <c r="B53" s="139" t="s">
        <v>403</v>
      </c>
      <c r="C53" s="139">
        <f t="shared" si="0"/>
        <v>0</v>
      </c>
      <c r="D53" s="139">
        <v>0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</row>
    <row r="54" spans="1:10" ht="14.25">
      <c r="A54" s="139">
        <v>52</v>
      </c>
      <c r="B54" s="139" t="s">
        <v>264</v>
      </c>
      <c r="C54" s="139">
        <f t="shared" si="0"/>
        <v>0</v>
      </c>
      <c r="D54" s="139">
        <v>0</v>
      </c>
      <c r="E54" s="139">
        <v>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</row>
    <row r="55" spans="1:10" ht="14.25">
      <c r="A55" s="139">
        <v>53</v>
      </c>
      <c r="B55" s="139" t="s">
        <v>404</v>
      </c>
      <c r="C55" s="139">
        <f t="shared" si="0"/>
        <v>0</v>
      </c>
      <c r="D55" s="139">
        <v>0</v>
      </c>
      <c r="E55" s="139"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</row>
    <row r="56" spans="1:10" ht="27">
      <c r="A56" s="139">
        <v>54</v>
      </c>
      <c r="B56" s="139" t="s">
        <v>267</v>
      </c>
      <c r="C56" s="139">
        <f t="shared" si="0"/>
        <v>0</v>
      </c>
      <c r="D56" s="139">
        <v>0</v>
      </c>
      <c r="E56" s="139">
        <v>0</v>
      </c>
      <c r="F56" s="139">
        <v>0</v>
      </c>
      <c r="G56" s="139">
        <v>0</v>
      </c>
      <c r="H56" s="139">
        <v>0</v>
      </c>
      <c r="I56" s="139">
        <v>0</v>
      </c>
      <c r="J56" s="139">
        <v>0</v>
      </c>
    </row>
    <row r="57" spans="1:10" s="172" customFormat="1" ht="27">
      <c r="A57" s="171">
        <v>55</v>
      </c>
      <c r="B57" s="171" t="s">
        <v>743</v>
      </c>
      <c r="C57" s="171">
        <f t="shared" si="0"/>
        <v>0</v>
      </c>
      <c r="D57" s="171">
        <f>D52+D53+D54+D55+D56</f>
        <v>0</v>
      </c>
      <c r="E57" s="171">
        <v>0</v>
      </c>
      <c r="F57" s="171">
        <v>0</v>
      </c>
      <c r="G57" s="171">
        <v>0</v>
      </c>
      <c r="H57" s="171">
        <v>0</v>
      </c>
      <c r="I57" s="171">
        <v>0</v>
      </c>
      <c r="J57" s="171">
        <v>0</v>
      </c>
    </row>
    <row r="58" spans="1:10" ht="39.75">
      <c r="A58" s="139">
        <v>56</v>
      </c>
      <c r="B58" s="139" t="s">
        <v>270</v>
      </c>
      <c r="C58" s="139">
        <f t="shared" si="0"/>
        <v>0</v>
      </c>
      <c r="D58" s="139">
        <v>0</v>
      </c>
      <c r="E58" s="139">
        <v>0</v>
      </c>
      <c r="F58" s="139">
        <v>0</v>
      </c>
      <c r="G58" s="139">
        <v>0</v>
      </c>
      <c r="H58" s="139">
        <v>0</v>
      </c>
      <c r="I58" s="139">
        <v>0</v>
      </c>
      <c r="J58" s="139">
        <v>0</v>
      </c>
    </row>
    <row r="59" spans="1:10" ht="39.75">
      <c r="A59" s="139">
        <v>57</v>
      </c>
      <c r="B59" s="139" t="s">
        <v>744</v>
      </c>
      <c r="C59" s="139">
        <f t="shared" si="0"/>
        <v>0</v>
      </c>
      <c r="D59" s="139">
        <v>0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</row>
    <row r="60" spans="1:10" ht="53.25">
      <c r="A60" s="139">
        <v>58</v>
      </c>
      <c r="B60" s="139" t="s">
        <v>745</v>
      </c>
      <c r="C60" s="139">
        <f t="shared" si="0"/>
        <v>0</v>
      </c>
      <c r="D60" s="139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</row>
    <row r="61" spans="1:10" ht="39.75">
      <c r="A61" s="139">
        <v>59</v>
      </c>
      <c r="B61" s="139" t="s">
        <v>405</v>
      </c>
      <c r="C61" s="139">
        <f t="shared" si="0"/>
        <v>0</v>
      </c>
      <c r="D61" s="139">
        <v>0</v>
      </c>
      <c r="E61" s="139"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</row>
    <row r="62" spans="1:10" ht="14.25">
      <c r="A62" s="139">
        <v>60</v>
      </c>
      <c r="B62" s="139" t="s">
        <v>406</v>
      </c>
      <c r="C62" s="139">
        <f t="shared" si="0"/>
        <v>0</v>
      </c>
      <c r="D62" s="139">
        <v>0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</row>
    <row r="63" spans="1:10" s="172" customFormat="1" ht="27">
      <c r="A63" s="171">
        <v>61</v>
      </c>
      <c r="B63" s="171" t="s">
        <v>746</v>
      </c>
      <c r="C63" s="171">
        <f t="shared" si="0"/>
        <v>0</v>
      </c>
      <c r="D63" s="171">
        <f>D58+D59+D60+D61+D62</f>
        <v>0</v>
      </c>
      <c r="E63" s="171">
        <v>0</v>
      </c>
      <c r="F63" s="171">
        <v>0</v>
      </c>
      <c r="G63" s="171">
        <v>0</v>
      </c>
      <c r="H63" s="171">
        <v>0</v>
      </c>
      <c r="I63" s="171">
        <v>0</v>
      </c>
      <c r="J63" s="171">
        <v>0</v>
      </c>
    </row>
    <row r="64" spans="1:10" ht="39.75">
      <c r="A64" s="139">
        <v>62</v>
      </c>
      <c r="B64" s="139" t="s">
        <v>275</v>
      </c>
      <c r="C64" s="139">
        <f t="shared" si="0"/>
        <v>0</v>
      </c>
      <c r="D64" s="139">
        <v>0</v>
      </c>
      <c r="E64" s="139">
        <v>0</v>
      </c>
      <c r="F64" s="139">
        <v>0</v>
      </c>
      <c r="G64" s="139">
        <v>0</v>
      </c>
      <c r="H64" s="139">
        <v>0</v>
      </c>
      <c r="I64" s="139">
        <v>0</v>
      </c>
      <c r="J64" s="139">
        <v>0</v>
      </c>
    </row>
    <row r="65" spans="1:10" ht="39.75">
      <c r="A65" s="139">
        <v>63</v>
      </c>
      <c r="B65" s="139" t="s">
        <v>747</v>
      </c>
      <c r="C65" s="139">
        <f t="shared" si="0"/>
        <v>0</v>
      </c>
      <c r="D65" s="139">
        <v>0</v>
      </c>
      <c r="E65" s="139"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</row>
    <row r="66" spans="1:10" ht="53.25">
      <c r="A66" s="139">
        <v>64</v>
      </c>
      <c r="B66" s="139" t="s">
        <v>748</v>
      </c>
      <c r="C66" s="139">
        <f t="shared" si="0"/>
        <v>0</v>
      </c>
      <c r="D66" s="139">
        <v>0</v>
      </c>
      <c r="E66" s="139">
        <v>0</v>
      </c>
      <c r="F66" s="139">
        <v>0</v>
      </c>
      <c r="G66" s="139">
        <v>0</v>
      </c>
      <c r="H66" s="139">
        <v>0</v>
      </c>
      <c r="I66" s="139">
        <v>0</v>
      </c>
      <c r="J66" s="139">
        <v>0</v>
      </c>
    </row>
    <row r="67" spans="1:10" ht="39.75">
      <c r="A67" s="139">
        <v>65</v>
      </c>
      <c r="B67" s="139" t="s">
        <v>407</v>
      </c>
      <c r="C67" s="139">
        <f>SUM(D67:J67)</f>
        <v>0</v>
      </c>
      <c r="D67" s="139">
        <v>0</v>
      </c>
      <c r="E67" s="139">
        <v>0</v>
      </c>
      <c r="F67" s="139">
        <v>0</v>
      </c>
      <c r="G67" s="139">
        <v>0</v>
      </c>
      <c r="H67" s="139">
        <v>0</v>
      </c>
      <c r="I67" s="139">
        <v>0</v>
      </c>
      <c r="J67" s="139">
        <v>0</v>
      </c>
    </row>
    <row r="68" spans="1:10" ht="27">
      <c r="A68" s="139">
        <v>66</v>
      </c>
      <c r="B68" s="139" t="s">
        <v>408</v>
      </c>
      <c r="C68" s="139">
        <v>3078734</v>
      </c>
      <c r="D68" s="139">
        <v>3078734</v>
      </c>
      <c r="E68" s="139">
        <v>0</v>
      </c>
      <c r="F68" s="139">
        <v>0</v>
      </c>
      <c r="G68" s="139">
        <v>0</v>
      </c>
      <c r="H68" s="139">
        <v>0</v>
      </c>
      <c r="I68" s="139">
        <v>0</v>
      </c>
      <c r="J68" s="139">
        <v>0</v>
      </c>
    </row>
    <row r="69" spans="1:10" ht="27">
      <c r="A69" s="139">
        <v>67</v>
      </c>
      <c r="B69" s="171" t="s">
        <v>749</v>
      </c>
      <c r="C69" s="139">
        <f>SUM(C64:C68)</f>
        <v>3078734</v>
      </c>
      <c r="D69" s="139">
        <f>D64+D65+D66+D67+D68</f>
        <v>3078734</v>
      </c>
      <c r="E69" s="139"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</row>
    <row r="70" spans="1:10" s="172" customFormat="1" ht="27">
      <c r="A70" s="171">
        <v>68</v>
      </c>
      <c r="B70" s="171" t="s">
        <v>750</v>
      </c>
      <c r="C70" s="171">
        <f>SUM(D70:J70)</f>
        <v>34036784</v>
      </c>
      <c r="D70" s="171">
        <f>D15+D21+D35+D51+D57+D63+D69</f>
        <v>3178734</v>
      </c>
      <c r="E70" s="171">
        <f aca="true" t="shared" si="3" ref="E70:J70">E15+E21+E35+E51+E57+E63+E69</f>
        <v>89780</v>
      </c>
      <c r="F70" s="171">
        <f t="shared" si="3"/>
        <v>30000</v>
      </c>
      <c r="G70" s="171">
        <f t="shared" si="3"/>
        <v>8482936</v>
      </c>
      <c r="H70" s="171">
        <f t="shared" si="3"/>
        <v>5055334</v>
      </c>
      <c r="I70" s="171">
        <f t="shared" si="3"/>
        <v>0</v>
      </c>
      <c r="J70" s="171">
        <f t="shared" si="3"/>
        <v>17200000</v>
      </c>
    </row>
  </sheetData>
  <sheetProtection/>
  <autoFilter ref="A2:J70"/>
  <mergeCells count="1">
    <mergeCell ref="A1:I1"/>
  </mergeCells>
  <printOptions/>
  <pageMargins left="0.4724409448818898" right="0.4724409448818898" top="0.7480314960629921" bottom="0.7480314960629921" header="0.31496062992125984" footer="0.31496062992125984"/>
  <pageSetup fitToHeight="0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172"/>
  <sheetViews>
    <sheetView workbookViewId="0" topLeftCell="A85">
      <selection activeCell="C71" sqref="C71"/>
    </sheetView>
  </sheetViews>
  <sheetFormatPr defaultColWidth="9.140625" defaultRowHeight="15"/>
  <cols>
    <col min="1" max="1" width="69.28125" style="48" customWidth="1"/>
    <col min="2" max="2" width="8.57421875" style="48" customWidth="1"/>
    <col min="3" max="3" width="20.57421875" style="48" customWidth="1"/>
    <col min="4" max="4" width="20.7109375" style="48" customWidth="1"/>
    <col min="5" max="5" width="10.28125" style="48" bestFit="1" customWidth="1"/>
    <col min="6" max="6" width="21.00390625" style="48" customWidth="1"/>
    <col min="7" max="16384" width="9.140625" style="48" customWidth="1"/>
  </cols>
  <sheetData>
    <row r="1" spans="1:6" ht="21" customHeight="1">
      <c r="A1" s="274" t="s">
        <v>785</v>
      </c>
      <c r="B1" s="278"/>
      <c r="C1" s="278"/>
      <c r="D1" s="278"/>
      <c r="E1" s="278"/>
      <c r="F1" s="276"/>
    </row>
    <row r="2" spans="1:6" ht="18.75" customHeight="1">
      <c r="A2" s="277" t="s">
        <v>789</v>
      </c>
      <c r="B2" s="278"/>
      <c r="C2" s="278"/>
      <c r="D2" s="278"/>
      <c r="E2" s="278"/>
      <c r="F2" s="276"/>
    </row>
    <row r="3" spans="1:6" ht="18">
      <c r="A3" s="140"/>
      <c r="F3" s="48" t="s">
        <v>790</v>
      </c>
    </row>
    <row r="4" ht="14.25">
      <c r="A4" s="141" t="s">
        <v>0</v>
      </c>
    </row>
    <row r="5" spans="1:6" ht="39.75">
      <c r="A5" s="1" t="s">
        <v>31</v>
      </c>
      <c r="B5" s="2" t="s">
        <v>32</v>
      </c>
      <c r="C5" s="61" t="s">
        <v>435</v>
      </c>
      <c r="D5" s="61" t="s">
        <v>436</v>
      </c>
      <c r="E5" s="61" t="s">
        <v>7</v>
      </c>
      <c r="F5" s="61" t="s">
        <v>2</v>
      </c>
    </row>
    <row r="6" spans="1:6" ht="14.25">
      <c r="A6" s="24" t="s">
        <v>33</v>
      </c>
      <c r="B6" s="25" t="s">
        <v>34</v>
      </c>
      <c r="C6" s="160">
        <f>'2.1 Kiadás COFOG'!C3</f>
        <v>4100000</v>
      </c>
      <c r="D6" s="160"/>
      <c r="E6" s="160"/>
      <c r="F6" s="161">
        <f>SUM(C6:E6)</f>
        <v>4100000</v>
      </c>
    </row>
    <row r="7" spans="1:6" ht="14.25">
      <c r="A7" s="24" t="s">
        <v>35</v>
      </c>
      <c r="B7" s="26" t="s">
        <v>36</v>
      </c>
      <c r="C7" s="160"/>
      <c r="D7" s="160"/>
      <c r="E7" s="160"/>
      <c r="F7" s="161">
        <f aca="true" t="shared" si="0" ref="F7:F70">SUM(C7:E7)</f>
        <v>0</v>
      </c>
    </row>
    <row r="8" spans="1:6" ht="14.25">
      <c r="A8" s="24" t="s">
        <v>37</v>
      </c>
      <c r="B8" s="26" t="s">
        <v>38</v>
      </c>
      <c r="C8" s="160"/>
      <c r="D8" s="160"/>
      <c r="E8" s="160"/>
      <c r="F8" s="161">
        <f t="shared" si="0"/>
        <v>0</v>
      </c>
    </row>
    <row r="9" spans="1:6" ht="14.25">
      <c r="A9" s="27" t="s">
        <v>39</v>
      </c>
      <c r="B9" s="26" t="s">
        <v>40</v>
      </c>
      <c r="C9" s="160"/>
      <c r="D9" s="160"/>
      <c r="E9" s="160"/>
      <c r="F9" s="161">
        <f t="shared" si="0"/>
        <v>0</v>
      </c>
    </row>
    <row r="10" spans="1:6" ht="14.25">
      <c r="A10" s="27" t="s">
        <v>41</v>
      </c>
      <c r="B10" s="26" t="s">
        <v>42</v>
      </c>
      <c r="C10" s="160"/>
      <c r="D10" s="160"/>
      <c r="E10" s="160"/>
      <c r="F10" s="161">
        <f t="shared" si="0"/>
        <v>0</v>
      </c>
    </row>
    <row r="11" spans="1:6" ht="14.25">
      <c r="A11" s="27" t="s">
        <v>43</v>
      </c>
      <c r="B11" s="26" t="s">
        <v>44</v>
      </c>
      <c r="C11" s="160"/>
      <c r="D11" s="160"/>
      <c r="E11" s="160"/>
      <c r="F11" s="161">
        <f t="shared" si="0"/>
        <v>0</v>
      </c>
    </row>
    <row r="12" spans="1:6" ht="14.25">
      <c r="A12" s="27" t="s">
        <v>45</v>
      </c>
      <c r="B12" s="26" t="s">
        <v>46</v>
      </c>
      <c r="C12" s="160"/>
      <c r="D12" s="160">
        <f>'2.1 Kiadás COFOG'!C9</f>
        <v>720000</v>
      </c>
      <c r="E12" s="160"/>
      <c r="F12" s="161">
        <f t="shared" si="0"/>
        <v>720000</v>
      </c>
    </row>
    <row r="13" spans="1:6" ht="14.25">
      <c r="A13" s="27" t="s">
        <v>47</v>
      </c>
      <c r="B13" s="26" t="s">
        <v>48</v>
      </c>
      <c r="C13" s="160"/>
      <c r="D13" s="160"/>
      <c r="E13" s="160"/>
      <c r="F13" s="161">
        <f t="shared" si="0"/>
        <v>0</v>
      </c>
    </row>
    <row r="14" spans="1:6" ht="14.25">
      <c r="A14" s="3" t="s">
        <v>49</v>
      </c>
      <c r="B14" s="26" t="s">
        <v>50</v>
      </c>
      <c r="C14" s="160"/>
      <c r="D14" s="160"/>
      <c r="E14" s="160"/>
      <c r="F14" s="161">
        <f t="shared" si="0"/>
        <v>0</v>
      </c>
    </row>
    <row r="15" spans="1:6" ht="14.25">
      <c r="A15" s="3" t="s">
        <v>51</v>
      </c>
      <c r="B15" s="26" t="s">
        <v>52</v>
      </c>
      <c r="C15" s="160"/>
      <c r="D15" s="160"/>
      <c r="E15" s="160"/>
      <c r="F15" s="161">
        <f t="shared" si="0"/>
        <v>0</v>
      </c>
    </row>
    <row r="16" spans="1:6" ht="14.25">
      <c r="A16" s="3" t="s">
        <v>53</v>
      </c>
      <c r="B16" s="26" t="s">
        <v>54</v>
      </c>
      <c r="C16" s="160"/>
      <c r="D16" s="160"/>
      <c r="E16" s="160"/>
      <c r="F16" s="161">
        <f t="shared" si="0"/>
        <v>0</v>
      </c>
    </row>
    <row r="17" spans="1:6" ht="14.25">
      <c r="A17" s="3" t="s">
        <v>55</v>
      </c>
      <c r="B17" s="26" t="s">
        <v>56</v>
      </c>
      <c r="C17" s="160"/>
      <c r="D17" s="160"/>
      <c r="E17" s="160"/>
      <c r="F17" s="161">
        <f t="shared" si="0"/>
        <v>0</v>
      </c>
    </row>
    <row r="18" spans="1:6" ht="14.25">
      <c r="A18" s="3" t="s">
        <v>346</v>
      </c>
      <c r="B18" s="26" t="s">
        <v>57</v>
      </c>
      <c r="C18" s="160"/>
      <c r="D18" s="160"/>
      <c r="E18" s="160"/>
      <c r="F18" s="161">
        <f t="shared" si="0"/>
        <v>0</v>
      </c>
    </row>
    <row r="19" spans="1:6" s="153" customFormat="1" ht="13.5">
      <c r="A19" s="28" t="s">
        <v>317</v>
      </c>
      <c r="B19" s="29" t="s">
        <v>58</v>
      </c>
      <c r="C19" s="162">
        <f>SUM(C6:C18)</f>
        <v>4100000</v>
      </c>
      <c r="D19" s="162">
        <f>SUM(D6:D18)</f>
        <v>720000</v>
      </c>
      <c r="E19" s="162">
        <f>SUM(E6:E18)</f>
        <v>0</v>
      </c>
      <c r="F19" s="162">
        <f>SUM(F6:F18)</f>
        <v>4820000</v>
      </c>
    </row>
    <row r="20" spans="1:6" ht="14.25">
      <c r="A20" s="3" t="s">
        <v>59</v>
      </c>
      <c r="B20" s="26" t="s">
        <v>60</v>
      </c>
      <c r="C20" s="160">
        <f>'2.1 Kiadás COFOG'!C17</f>
        <v>2900000</v>
      </c>
      <c r="D20" s="160"/>
      <c r="E20" s="160"/>
      <c r="F20" s="161">
        <f t="shared" si="0"/>
        <v>2900000</v>
      </c>
    </row>
    <row r="21" spans="1:6" ht="26.25">
      <c r="A21" s="3" t="s">
        <v>61</v>
      </c>
      <c r="B21" s="26" t="s">
        <v>62</v>
      </c>
      <c r="C21" s="160">
        <f>'2.1 Kiadás COFOG'!C18</f>
        <v>0</v>
      </c>
      <c r="D21" s="160"/>
      <c r="E21" s="160"/>
      <c r="F21" s="161">
        <f t="shared" si="0"/>
        <v>0</v>
      </c>
    </row>
    <row r="22" spans="1:6" ht="14.25">
      <c r="A22" s="4" t="s">
        <v>63</v>
      </c>
      <c r="B22" s="26" t="s">
        <v>64</v>
      </c>
      <c r="C22" s="160">
        <f>'2.1 Kiadás COFOG'!C19</f>
        <v>0</v>
      </c>
      <c r="D22" s="160"/>
      <c r="E22" s="160"/>
      <c r="F22" s="161">
        <f t="shared" si="0"/>
        <v>0</v>
      </c>
    </row>
    <row r="23" spans="1:6" s="154" customFormat="1" ht="13.5">
      <c r="A23" s="5" t="s">
        <v>318</v>
      </c>
      <c r="B23" s="29" t="s">
        <v>65</v>
      </c>
      <c r="C23" s="162">
        <f>SUM(C20:C22)</f>
        <v>2900000</v>
      </c>
      <c r="D23" s="162">
        <f>SUM(D20:D22)</f>
        <v>0</v>
      </c>
      <c r="E23" s="162">
        <f>SUM(E20:E22)</f>
        <v>0</v>
      </c>
      <c r="F23" s="162">
        <f>SUM(F20:F22)</f>
        <v>2900000</v>
      </c>
    </row>
    <row r="24" spans="1:6" ht="14.25">
      <c r="A24" s="40" t="s">
        <v>376</v>
      </c>
      <c r="B24" s="43" t="s">
        <v>66</v>
      </c>
      <c r="C24" s="157">
        <f>SUM(C23,C19)</f>
        <v>7000000</v>
      </c>
      <c r="D24" s="157">
        <f>SUM(D23,D19)</f>
        <v>720000</v>
      </c>
      <c r="E24" s="157">
        <f>SUM(E23,E19)</f>
        <v>0</v>
      </c>
      <c r="F24" s="157">
        <f>SUM(F23,F19)</f>
        <v>7720000</v>
      </c>
    </row>
    <row r="25" spans="1:6" ht="14.25">
      <c r="A25" s="40" t="s">
        <v>347</v>
      </c>
      <c r="B25" s="43" t="s">
        <v>67</v>
      </c>
      <c r="C25" s="157">
        <f>'2.1 Kiadás COFOG'!D22+'2.1 Kiadás COFOG'!K22+'2.1 Kiadás COFOG'!P22-180000</f>
        <v>1460000</v>
      </c>
      <c r="D25" s="157">
        <v>180000</v>
      </c>
      <c r="E25" s="157"/>
      <c r="F25" s="157">
        <f t="shared" si="0"/>
        <v>1640000</v>
      </c>
    </row>
    <row r="26" spans="1:6" ht="14.25">
      <c r="A26" s="3" t="s">
        <v>68</v>
      </c>
      <c r="B26" s="26" t="s">
        <v>69</v>
      </c>
      <c r="C26" s="160">
        <f>'2.1 Kiadás COFOG'!C23</f>
        <v>150000</v>
      </c>
      <c r="D26" s="160"/>
      <c r="E26" s="160"/>
      <c r="F26" s="161">
        <f t="shared" si="0"/>
        <v>150000</v>
      </c>
    </row>
    <row r="27" spans="1:6" ht="14.25">
      <c r="A27" s="3" t="s">
        <v>70</v>
      </c>
      <c r="B27" s="26" t="s">
        <v>71</v>
      </c>
      <c r="C27" s="160">
        <f>'2.1 Kiadás COFOG'!C24</f>
        <v>1080000</v>
      </c>
      <c r="D27" s="160"/>
      <c r="E27" s="160"/>
      <c r="F27" s="161">
        <f t="shared" si="0"/>
        <v>1080000</v>
      </c>
    </row>
    <row r="28" spans="1:6" ht="14.25">
      <c r="A28" s="3" t="s">
        <v>72</v>
      </c>
      <c r="B28" s="26" t="s">
        <v>73</v>
      </c>
      <c r="C28" s="160"/>
      <c r="D28" s="160"/>
      <c r="E28" s="160"/>
      <c r="F28" s="161">
        <f t="shared" si="0"/>
        <v>0</v>
      </c>
    </row>
    <row r="29" spans="1:6" ht="14.25">
      <c r="A29" s="5" t="s">
        <v>319</v>
      </c>
      <c r="B29" s="29" t="s">
        <v>74</v>
      </c>
      <c r="C29" s="157">
        <f>SUM(C26:C28)</f>
        <v>1230000</v>
      </c>
      <c r="D29" s="157">
        <f>SUM(D26:D28)</f>
        <v>0</v>
      </c>
      <c r="E29" s="157">
        <f>SUM(E26:E28)</f>
        <v>0</v>
      </c>
      <c r="F29" s="157">
        <f>SUM(F26:F28)</f>
        <v>1230000</v>
      </c>
    </row>
    <row r="30" spans="1:6" ht="14.25">
      <c r="A30" s="3" t="s">
        <v>75</v>
      </c>
      <c r="B30" s="26" t="s">
        <v>76</v>
      </c>
      <c r="C30" s="160">
        <f>'2.1 Kiadás COFOG'!C27</f>
        <v>50000</v>
      </c>
      <c r="D30" s="160"/>
      <c r="E30" s="160"/>
      <c r="F30" s="161">
        <f t="shared" si="0"/>
        <v>50000</v>
      </c>
    </row>
    <row r="31" spans="1:6" ht="14.25">
      <c r="A31" s="3" t="s">
        <v>77</v>
      </c>
      <c r="B31" s="26" t="s">
        <v>78</v>
      </c>
      <c r="C31" s="160">
        <f>'2.1 Kiadás COFOG'!C28</f>
        <v>250000</v>
      </c>
      <c r="D31" s="160"/>
      <c r="E31" s="160"/>
      <c r="F31" s="161">
        <f t="shared" si="0"/>
        <v>250000</v>
      </c>
    </row>
    <row r="32" spans="1:6" ht="15" customHeight="1">
      <c r="A32" s="5" t="s">
        <v>377</v>
      </c>
      <c r="B32" s="29" t="s">
        <v>79</v>
      </c>
      <c r="C32" s="157">
        <f>SUM(C30:C31)</f>
        <v>300000</v>
      </c>
      <c r="D32" s="157">
        <f>SUM(D30:D31)</f>
        <v>0</v>
      </c>
      <c r="E32" s="157">
        <f>SUM(E30:E31)</f>
        <v>0</v>
      </c>
      <c r="F32" s="157">
        <f>SUM(F30:F31)</f>
        <v>300000</v>
      </c>
    </row>
    <row r="33" spans="1:6" ht="14.25">
      <c r="A33" s="3" t="s">
        <v>80</v>
      </c>
      <c r="B33" s="26" t="s">
        <v>81</v>
      </c>
      <c r="C33" s="160">
        <f>'2.1 Kiadás COFOG'!C30</f>
        <v>1860000</v>
      </c>
      <c r="D33" s="160"/>
      <c r="E33" s="160"/>
      <c r="F33" s="161">
        <f t="shared" si="0"/>
        <v>1860000</v>
      </c>
    </row>
    <row r="34" spans="1:6" ht="14.25">
      <c r="A34" s="3" t="s">
        <v>82</v>
      </c>
      <c r="B34" s="26" t="s">
        <v>83</v>
      </c>
      <c r="C34" s="160"/>
      <c r="D34" s="160"/>
      <c r="E34" s="160"/>
      <c r="F34" s="161">
        <f t="shared" si="0"/>
        <v>0</v>
      </c>
    </row>
    <row r="35" spans="1:6" ht="14.25">
      <c r="A35" s="3" t="s">
        <v>348</v>
      </c>
      <c r="B35" s="26" t="s">
        <v>84</v>
      </c>
      <c r="C35" s="160">
        <f>'2.1 Kiadás COFOG'!C32</f>
        <v>200000</v>
      </c>
      <c r="D35" s="160"/>
      <c r="E35" s="160"/>
      <c r="F35" s="161">
        <f t="shared" si="0"/>
        <v>200000</v>
      </c>
    </row>
    <row r="36" spans="1:6" ht="14.25">
      <c r="A36" s="3" t="s">
        <v>85</v>
      </c>
      <c r="B36" s="26" t="s">
        <v>86</v>
      </c>
      <c r="C36" s="160">
        <f>'2.1 Kiadás COFOG'!C33</f>
        <v>1582000</v>
      </c>
      <c r="D36" s="160"/>
      <c r="E36" s="160"/>
      <c r="F36" s="161">
        <f t="shared" si="0"/>
        <v>1582000</v>
      </c>
    </row>
    <row r="37" spans="1:6" ht="14.25">
      <c r="A37" s="3" t="s">
        <v>349</v>
      </c>
      <c r="B37" s="26" t="s">
        <v>87</v>
      </c>
      <c r="C37" s="160"/>
      <c r="D37" s="160"/>
      <c r="E37" s="160"/>
      <c r="F37" s="161">
        <f t="shared" si="0"/>
        <v>0</v>
      </c>
    </row>
    <row r="38" spans="1:6" ht="14.25">
      <c r="A38" s="4" t="s">
        <v>88</v>
      </c>
      <c r="B38" s="26" t="s">
        <v>89</v>
      </c>
      <c r="C38" s="160">
        <f>'2.1 Kiadás COFOG'!C35</f>
        <v>1300000</v>
      </c>
      <c r="D38" s="160"/>
      <c r="E38" s="160"/>
      <c r="F38" s="161">
        <f t="shared" si="0"/>
        <v>1300000</v>
      </c>
    </row>
    <row r="39" spans="1:6" ht="14.25">
      <c r="A39" s="3" t="s">
        <v>350</v>
      </c>
      <c r="B39" s="26" t="s">
        <v>90</v>
      </c>
      <c r="C39" s="160">
        <f>'2.1 Kiadás COFOG'!C36</f>
        <v>1720000</v>
      </c>
      <c r="D39" s="160"/>
      <c r="E39" s="160"/>
      <c r="F39" s="161">
        <f t="shared" si="0"/>
        <v>1720000</v>
      </c>
    </row>
    <row r="40" spans="1:6" ht="14.25">
      <c r="A40" s="5" t="s">
        <v>320</v>
      </c>
      <c r="B40" s="29" t="s">
        <v>91</v>
      </c>
      <c r="C40" s="157">
        <f>SUM(C33:C39)</f>
        <v>6662000</v>
      </c>
      <c r="D40" s="157"/>
      <c r="E40" s="157"/>
      <c r="F40" s="163">
        <f t="shared" si="0"/>
        <v>6662000</v>
      </c>
    </row>
    <row r="41" spans="1:6" ht="14.25">
      <c r="A41" s="3" t="s">
        <v>92</v>
      </c>
      <c r="B41" s="26" t="s">
        <v>93</v>
      </c>
      <c r="C41" s="160">
        <f>'2.1 Kiadás COFOG'!C40</f>
        <v>70000</v>
      </c>
      <c r="D41" s="160"/>
      <c r="E41" s="160"/>
      <c r="F41" s="161">
        <f t="shared" si="0"/>
        <v>70000</v>
      </c>
    </row>
    <row r="42" spans="1:6" ht="14.25">
      <c r="A42" s="3" t="s">
        <v>94</v>
      </c>
      <c r="B42" s="26" t="s">
        <v>95</v>
      </c>
      <c r="C42" s="160"/>
      <c r="D42" s="160"/>
      <c r="E42" s="160"/>
      <c r="F42" s="161">
        <f t="shared" si="0"/>
        <v>0</v>
      </c>
    </row>
    <row r="43" spans="1:6" ht="14.25">
      <c r="A43" s="5" t="s">
        <v>321</v>
      </c>
      <c r="B43" s="29" t="s">
        <v>96</v>
      </c>
      <c r="C43" s="157">
        <f>SUM(C41:C42)</f>
        <v>70000</v>
      </c>
      <c r="D43" s="157"/>
      <c r="E43" s="157"/>
      <c r="F43" s="163">
        <f t="shared" si="0"/>
        <v>70000</v>
      </c>
    </row>
    <row r="44" spans="1:6" ht="14.25">
      <c r="A44" s="3" t="s">
        <v>97</v>
      </c>
      <c r="B44" s="26" t="s">
        <v>98</v>
      </c>
      <c r="C44" s="160">
        <f>'2.1 Kiadás COFOG'!C41</f>
        <v>2263000</v>
      </c>
      <c r="D44" s="160"/>
      <c r="E44" s="160"/>
      <c r="F44" s="161">
        <f t="shared" si="0"/>
        <v>2263000</v>
      </c>
    </row>
    <row r="45" spans="1:6" ht="14.25">
      <c r="A45" s="3" t="s">
        <v>99</v>
      </c>
      <c r="B45" s="26" t="s">
        <v>100</v>
      </c>
      <c r="C45" s="160">
        <f>'2.1 Kiadás COFOG'!C42</f>
        <v>2000000</v>
      </c>
      <c r="D45" s="160"/>
      <c r="E45" s="160"/>
      <c r="F45" s="161">
        <f t="shared" si="0"/>
        <v>2000000</v>
      </c>
    </row>
    <row r="46" spans="1:6" ht="14.25">
      <c r="A46" s="3" t="s">
        <v>351</v>
      </c>
      <c r="B46" s="26" t="s">
        <v>101</v>
      </c>
      <c r="C46" s="160"/>
      <c r="D46" s="160"/>
      <c r="E46" s="160"/>
      <c r="F46" s="161">
        <f t="shared" si="0"/>
        <v>0</v>
      </c>
    </row>
    <row r="47" spans="1:6" ht="14.25">
      <c r="A47" s="3" t="s">
        <v>352</v>
      </c>
      <c r="B47" s="26" t="s">
        <v>102</v>
      </c>
      <c r="C47" s="160"/>
      <c r="D47" s="160"/>
      <c r="E47" s="160"/>
      <c r="F47" s="161">
        <f t="shared" si="0"/>
        <v>0</v>
      </c>
    </row>
    <row r="48" spans="1:6" ht="14.25">
      <c r="A48" s="3" t="s">
        <v>103</v>
      </c>
      <c r="B48" s="26" t="s">
        <v>104</v>
      </c>
      <c r="C48" s="160">
        <f>'2.1 Kiadás COFOG'!C45</f>
        <v>50000</v>
      </c>
      <c r="D48" s="160"/>
      <c r="E48" s="160"/>
      <c r="F48" s="161">
        <f t="shared" si="0"/>
        <v>50000</v>
      </c>
    </row>
    <row r="49" spans="1:6" ht="14.25">
      <c r="A49" s="5" t="s">
        <v>322</v>
      </c>
      <c r="B49" s="29" t="s">
        <v>105</v>
      </c>
      <c r="C49" s="157">
        <f>SUM(C44:C48)</f>
        <v>4313000</v>
      </c>
      <c r="D49" s="157"/>
      <c r="E49" s="157"/>
      <c r="F49" s="163">
        <f t="shared" si="0"/>
        <v>4313000</v>
      </c>
    </row>
    <row r="50" spans="1:6" ht="14.25">
      <c r="A50" s="40" t="s">
        <v>323</v>
      </c>
      <c r="B50" s="43" t="s">
        <v>106</v>
      </c>
      <c r="C50" s="157">
        <f>SUM(C29,C32,C40,C43,C49)</f>
        <v>12575000</v>
      </c>
      <c r="D50" s="157">
        <f>SUM(D29,D32,D40,D43,D49)</f>
        <v>0</v>
      </c>
      <c r="E50" s="157">
        <f>SUM(E29,E32,E40,E43,E49)</f>
        <v>0</v>
      </c>
      <c r="F50" s="157">
        <f>SUM(F29,F32,F40,F43,F49)</f>
        <v>12575000</v>
      </c>
    </row>
    <row r="51" spans="1:6" ht="14.25">
      <c r="A51" s="11" t="s">
        <v>107</v>
      </c>
      <c r="B51" s="26" t="s">
        <v>108</v>
      </c>
      <c r="C51" s="160"/>
      <c r="D51" s="160"/>
      <c r="E51" s="160"/>
      <c r="F51" s="161">
        <f t="shared" si="0"/>
        <v>0</v>
      </c>
    </row>
    <row r="52" spans="1:6" ht="14.25">
      <c r="A52" s="11" t="s">
        <v>324</v>
      </c>
      <c r="B52" s="26" t="s">
        <v>109</v>
      </c>
      <c r="C52" s="160"/>
      <c r="D52" s="160"/>
      <c r="E52" s="160"/>
      <c r="F52" s="161">
        <f t="shared" si="0"/>
        <v>0</v>
      </c>
    </row>
    <row r="53" spans="1:6" ht="14.25">
      <c r="A53" s="11" t="s">
        <v>353</v>
      </c>
      <c r="B53" s="26" t="s">
        <v>110</v>
      </c>
      <c r="C53" s="160"/>
      <c r="D53" s="160"/>
      <c r="E53" s="160"/>
      <c r="F53" s="161">
        <f t="shared" si="0"/>
        <v>0</v>
      </c>
    </row>
    <row r="54" spans="1:6" ht="14.25">
      <c r="A54" s="11" t="s">
        <v>354</v>
      </c>
      <c r="B54" s="26" t="s">
        <v>111</v>
      </c>
      <c r="C54" s="160"/>
      <c r="D54" s="160"/>
      <c r="E54" s="160"/>
      <c r="F54" s="161">
        <f t="shared" si="0"/>
        <v>0</v>
      </c>
    </row>
    <row r="55" spans="1:6" ht="14.25">
      <c r="A55" s="11" t="s">
        <v>355</v>
      </c>
      <c r="B55" s="26" t="s">
        <v>112</v>
      </c>
      <c r="C55" s="160"/>
      <c r="D55" s="160"/>
      <c r="E55" s="160"/>
      <c r="F55" s="161">
        <f t="shared" si="0"/>
        <v>0</v>
      </c>
    </row>
    <row r="56" spans="1:6" ht="14.25">
      <c r="A56" s="11" t="s">
        <v>356</v>
      </c>
      <c r="B56" s="26" t="s">
        <v>113</v>
      </c>
      <c r="C56" s="160"/>
      <c r="D56" s="160"/>
      <c r="E56" s="160"/>
      <c r="F56" s="161">
        <f t="shared" si="0"/>
        <v>0</v>
      </c>
    </row>
    <row r="57" spans="1:6" ht="14.25">
      <c r="A57" s="11" t="s">
        <v>357</v>
      </c>
      <c r="B57" s="26" t="s">
        <v>114</v>
      </c>
      <c r="C57" s="160"/>
      <c r="D57" s="160"/>
      <c r="E57" s="160"/>
      <c r="F57" s="161">
        <f t="shared" si="0"/>
        <v>0</v>
      </c>
    </row>
    <row r="58" spans="1:6" ht="14.25">
      <c r="A58" s="11" t="s">
        <v>358</v>
      </c>
      <c r="B58" s="26" t="s">
        <v>115</v>
      </c>
      <c r="C58" s="160">
        <f>'2.1 Kiadás COFOG'!C55</f>
        <v>1000000</v>
      </c>
      <c r="D58" s="160"/>
      <c r="E58" s="160"/>
      <c r="F58" s="161">
        <f t="shared" si="0"/>
        <v>1000000</v>
      </c>
    </row>
    <row r="59" spans="1:6" ht="14.25">
      <c r="A59" s="40" t="s">
        <v>325</v>
      </c>
      <c r="B59" s="43" t="s">
        <v>116</v>
      </c>
      <c r="C59" s="157">
        <f>SUM(C51:C58)</f>
        <v>1000000</v>
      </c>
      <c r="D59" s="157">
        <f>SUM(D51:D58)</f>
        <v>0</v>
      </c>
      <c r="E59" s="157">
        <f>SUM(E51:E58)</f>
        <v>0</v>
      </c>
      <c r="F59" s="157">
        <f>SUM(F51:F58)</f>
        <v>1000000</v>
      </c>
    </row>
    <row r="60" spans="1:6" ht="14.25">
      <c r="A60" s="10" t="s">
        <v>359</v>
      </c>
      <c r="B60" s="26" t="s">
        <v>117</v>
      </c>
      <c r="C60" s="160"/>
      <c r="D60" s="160"/>
      <c r="E60" s="160"/>
      <c r="F60" s="161">
        <f t="shared" si="0"/>
        <v>0</v>
      </c>
    </row>
    <row r="61" spans="1:6" ht="14.25">
      <c r="A61" s="10" t="s">
        <v>118</v>
      </c>
      <c r="B61" s="26" t="s">
        <v>119</v>
      </c>
      <c r="C61" s="160"/>
      <c r="D61" s="160"/>
      <c r="E61" s="160"/>
      <c r="F61" s="161">
        <f t="shared" si="0"/>
        <v>0</v>
      </c>
    </row>
    <row r="62" spans="1:6" ht="26.25">
      <c r="A62" s="10" t="s">
        <v>120</v>
      </c>
      <c r="B62" s="26" t="s">
        <v>121</v>
      </c>
      <c r="C62" s="160"/>
      <c r="D62" s="160"/>
      <c r="E62" s="160"/>
      <c r="F62" s="161">
        <f t="shared" si="0"/>
        <v>0</v>
      </c>
    </row>
    <row r="63" spans="1:6" ht="26.25">
      <c r="A63" s="10" t="s">
        <v>326</v>
      </c>
      <c r="B63" s="26" t="s">
        <v>122</v>
      </c>
      <c r="C63" s="160"/>
      <c r="D63" s="160"/>
      <c r="E63" s="160"/>
      <c r="F63" s="161">
        <f t="shared" si="0"/>
        <v>0</v>
      </c>
    </row>
    <row r="64" spans="1:6" ht="26.25">
      <c r="A64" s="10" t="s">
        <v>360</v>
      </c>
      <c r="B64" s="26" t="s">
        <v>123</v>
      </c>
      <c r="C64" s="160"/>
      <c r="D64" s="160"/>
      <c r="E64" s="160"/>
      <c r="F64" s="161">
        <f t="shared" si="0"/>
        <v>0</v>
      </c>
    </row>
    <row r="65" spans="1:6" ht="14.25">
      <c r="A65" s="10" t="s">
        <v>328</v>
      </c>
      <c r="B65" s="26" t="s">
        <v>124</v>
      </c>
      <c r="C65" s="160">
        <f>'2.1 Kiadás COFOG'!C65</f>
        <v>2899000</v>
      </c>
      <c r="D65" s="160"/>
      <c r="E65" s="160"/>
      <c r="F65" s="161">
        <f t="shared" si="0"/>
        <v>2899000</v>
      </c>
    </row>
    <row r="66" spans="1:6" ht="26.25">
      <c r="A66" s="10" t="s">
        <v>361</v>
      </c>
      <c r="B66" s="26" t="s">
        <v>125</v>
      </c>
      <c r="C66" s="160"/>
      <c r="D66" s="160"/>
      <c r="E66" s="160"/>
      <c r="F66" s="161">
        <f t="shared" si="0"/>
        <v>0</v>
      </c>
    </row>
    <row r="67" spans="1:6" ht="26.25">
      <c r="A67" s="10" t="s">
        <v>362</v>
      </c>
      <c r="B67" s="26" t="s">
        <v>126</v>
      </c>
      <c r="C67" s="160"/>
      <c r="D67" s="160"/>
      <c r="E67" s="160"/>
      <c r="F67" s="161">
        <f t="shared" si="0"/>
        <v>0</v>
      </c>
    </row>
    <row r="68" spans="1:6" ht="14.25">
      <c r="A68" s="10" t="s">
        <v>127</v>
      </c>
      <c r="B68" s="26" t="s">
        <v>128</v>
      </c>
      <c r="C68" s="160"/>
      <c r="D68" s="160"/>
      <c r="E68" s="160"/>
      <c r="F68" s="161">
        <f t="shared" si="0"/>
        <v>0</v>
      </c>
    </row>
    <row r="69" spans="1:6" ht="14.25">
      <c r="A69" s="16" t="s">
        <v>129</v>
      </c>
      <c r="B69" s="26" t="s">
        <v>130</v>
      </c>
      <c r="C69" s="160"/>
      <c r="D69" s="160"/>
      <c r="E69" s="160"/>
      <c r="F69" s="161">
        <f t="shared" si="0"/>
        <v>0</v>
      </c>
    </row>
    <row r="70" spans="1:6" ht="14.25">
      <c r="A70" s="10" t="s">
        <v>363</v>
      </c>
      <c r="B70" s="26" t="s">
        <v>131</v>
      </c>
      <c r="C70" s="160"/>
      <c r="D70" s="160">
        <f>'2.1 Kiadás COFOG'!C71</f>
        <v>714000</v>
      </c>
      <c r="E70" s="160"/>
      <c r="F70" s="161">
        <f t="shared" si="0"/>
        <v>714000</v>
      </c>
    </row>
    <row r="71" spans="1:6" ht="14.25">
      <c r="A71" s="16" t="s">
        <v>462</v>
      </c>
      <c r="B71" s="26" t="s">
        <v>132</v>
      </c>
      <c r="C71" s="160">
        <f>'2.1 Kiadás COFOG'!C72</f>
        <v>7743683</v>
      </c>
      <c r="D71" s="160"/>
      <c r="E71" s="160"/>
      <c r="F71" s="161">
        <f aca="true" t="shared" si="1" ref="F71:F122">SUM(C71:E71)</f>
        <v>7743683</v>
      </c>
    </row>
    <row r="72" spans="1:6" ht="14.25">
      <c r="A72" s="16" t="s">
        <v>463</v>
      </c>
      <c r="B72" s="26" t="s">
        <v>132</v>
      </c>
      <c r="C72" s="160"/>
      <c r="D72" s="160"/>
      <c r="E72" s="160"/>
      <c r="F72" s="161">
        <f t="shared" si="1"/>
        <v>0</v>
      </c>
    </row>
    <row r="73" spans="1:6" ht="14.25">
      <c r="A73" s="40" t="s">
        <v>331</v>
      </c>
      <c r="B73" s="43" t="s">
        <v>133</v>
      </c>
      <c r="C73" s="157">
        <f>SUM(C60:C72)</f>
        <v>10642683</v>
      </c>
      <c r="D73" s="157">
        <f>SUM(D60:D72)</f>
        <v>714000</v>
      </c>
      <c r="E73" s="157"/>
      <c r="F73" s="157">
        <f t="shared" si="1"/>
        <v>11356683</v>
      </c>
    </row>
    <row r="74" spans="1:6" ht="15">
      <c r="A74" s="142" t="s">
        <v>5</v>
      </c>
      <c r="B74" s="138"/>
      <c r="C74" s="157">
        <f>SUM(C24,C25,C50,C59,C73)</f>
        <v>32677683</v>
      </c>
      <c r="D74" s="157">
        <f>SUM(D24,D25,D50,D59,D73)</f>
        <v>1614000</v>
      </c>
      <c r="E74" s="157">
        <f>SUM(E24,E25,E50,E59,E73)</f>
        <v>0</v>
      </c>
      <c r="F74" s="157">
        <f>SUM(F24,F25,F50,F59,F73)</f>
        <v>34291683</v>
      </c>
    </row>
    <row r="75" spans="1:6" ht="14.25">
      <c r="A75" s="30" t="s">
        <v>134</v>
      </c>
      <c r="B75" s="26" t="s">
        <v>135</v>
      </c>
      <c r="C75" s="160"/>
      <c r="D75" s="160"/>
      <c r="E75" s="160"/>
      <c r="F75" s="161">
        <f t="shared" si="1"/>
        <v>0</v>
      </c>
    </row>
    <row r="76" spans="1:6" ht="14.25">
      <c r="A76" s="30" t="s">
        <v>364</v>
      </c>
      <c r="B76" s="26" t="s">
        <v>136</v>
      </c>
      <c r="C76" s="160"/>
      <c r="D76" s="160"/>
      <c r="E76" s="160"/>
      <c r="F76" s="161">
        <f t="shared" si="1"/>
        <v>0</v>
      </c>
    </row>
    <row r="77" spans="1:6" ht="14.25">
      <c r="A77" s="30" t="s">
        <v>137</v>
      </c>
      <c r="B77" s="26" t="s">
        <v>138</v>
      </c>
      <c r="C77" s="160"/>
      <c r="D77" s="160"/>
      <c r="E77" s="160"/>
      <c r="F77" s="161">
        <f t="shared" si="1"/>
        <v>0</v>
      </c>
    </row>
    <row r="78" spans="1:6" ht="14.25">
      <c r="A78" s="30" t="s">
        <v>139</v>
      </c>
      <c r="B78" s="26" t="s">
        <v>140</v>
      </c>
      <c r="C78" s="160">
        <f>'2.1 Kiadás COFOG'!C77</f>
        <v>10700000</v>
      </c>
      <c r="D78" s="160"/>
      <c r="E78" s="160"/>
      <c r="F78" s="161">
        <f t="shared" si="1"/>
        <v>10700000</v>
      </c>
    </row>
    <row r="79" spans="1:6" ht="14.25">
      <c r="A79" s="4" t="s">
        <v>141</v>
      </c>
      <c r="B79" s="26" t="s">
        <v>142</v>
      </c>
      <c r="C79" s="160"/>
      <c r="D79" s="160"/>
      <c r="E79" s="160"/>
      <c r="F79" s="161">
        <f t="shared" si="1"/>
        <v>0</v>
      </c>
    </row>
    <row r="80" spans="1:6" ht="14.25">
      <c r="A80" s="4" t="s">
        <v>143</v>
      </c>
      <c r="B80" s="26" t="s">
        <v>144</v>
      </c>
      <c r="C80" s="160"/>
      <c r="D80" s="160"/>
      <c r="E80" s="160"/>
      <c r="F80" s="161">
        <f t="shared" si="1"/>
        <v>0</v>
      </c>
    </row>
    <row r="81" spans="1:6" ht="14.25">
      <c r="A81" s="4" t="s">
        <v>145</v>
      </c>
      <c r="B81" s="26" t="s">
        <v>146</v>
      </c>
      <c r="C81" s="160">
        <f>'2.1 Kiadás COFOG'!C80</f>
        <v>2889000</v>
      </c>
      <c r="D81" s="160"/>
      <c r="E81" s="160"/>
      <c r="F81" s="161">
        <f t="shared" si="1"/>
        <v>2889000</v>
      </c>
    </row>
    <row r="82" spans="1:6" ht="14.25">
      <c r="A82" s="40" t="s">
        <v>333</v>
      </c>
      <c r="B82" s="43" t="s">
        <v>147</v>
      </c>
      <c r="C82" s="157">
        <f>SUM(C75:C81)</f>
        <v>13589000</v>
      </c>
      <c r="D82" s="157"/>
      <c r="E82" s="157"/>
      <c r="F82" s="157">
        <f t="shared" si="1"/>
        <v>13589000</v>
      </c>
    </row>
    <row r="83" spans="1:6" ht="14.25">
      <c r="A83" s="11" t="s">
        <v>148</v>
      </c>
      <c r="B83" s="26" t="s">
        <v>149</v>
      </c>
      <c r="C83" s="160">
        <f>'2.1 Kiadás COFOG'!C82</f>
        <v>10850000</v>
      </c>
      <c r="D83" s="160"/>
      <c r="E83" s="160"/>
      <c r="F83" s="161">
        <f t="shared" si="1"/>
        <v>10850000</v>
      </c>
    </row>
    <row r="84" spans="1:6" ht="14.25">
      <c r="A84" s="11" t="s">
        <v>150</v>
      </c>
      <c r="B84" s="26" t="s">
        <v>151</v>
      </c>
      <c r="C84" s="160"/>
      <c r="D84" s="160"/>
      <c r="E84" s="160"/>
      <c r="F84" s="161">
        <f t="shared" si="1"/>
        <v>0</v>
      </c>
    </row>
    <row r="85" spans="1:6" ht="14.25">
      <c r="A85" s="11" t="s">
        <v>152</v>
      </c>
      <c r="B85" s="26" t="s">
        <v>153</v>
      </c>
      <c r="C85" s="160"/>
      <c r="D85" s="160"/>
      <c r="E85" s="160"/>
      <c r="F85" s="161">
        <f t="shared" si="1"/>
        <v>0</v>
      </c>
    </row>
    <row r="86" spans="1:6" ht="14.25">
      <c r="A86" s="11" t="s">
        <v>154</v>
      </c>
      <c r="B86" s="26" t="s">
        <v>155</v>
      </c>
      <c r="C86" s="160">
        <f>'2.1 Kiadás COFOG'!C85</f>
        <v>2930000</v>
      </c>
      <c r="D86" s="160"/>
      <c r="E86" s="160"/>
      <c r="F86" s="161">
        <f t="shared" si="1"/>
        <v>2930000</v>
      </c>
    </row>
    <row r="87" spans="1:6" ht="14.25">
      <c r="A87" s="40" t="s">
        <v>334</v>
      </c>
      <c r="B87" s="43" t="s">
        <v>156</v>
      </c>
      <c r="C87" s="157">
        <f>SUM(C83:C86)</f>
        <v>13780000</v>
      </c>
      <c r="D87" s="157"/>
      <c r="E87" s="157"/>
      <c r="F87" s="157">
        <f t="shared" si="1"/>
        <v>13780000</v>
      </c>
    </row>
    <row r="88" spans="1:6" ht="26.25">
      <c r="A88" s="11" t="s">
        <v>157</v>
      </c>
      <c r="B88" s="26" t="s">
        <v>158</v>
      </c>
      <c r="C88" s="160"/>
      <c r="D88" s="160"/>
      <c r="E88" s="160"/>
      <c r="F88" s="161">
        <f t="shared" si="1"/>
        <v>0</v>
      </c>
    </row>
    <row r="89" spans="1:6" ht="26.25">
      <c r="A89" s="11" t="s">
        <v>365</v>
      </c>
      <c r="B89" s="26" t="s">
        <v>159</v>
      </c>
      <c r="C89" s="160"/>
      <c r="D89" s="160"/>
      <c r="E89" s="160"/>
      <c r="F89" s="161">
        <f t="shared" si="1"/>
        <v>0</v>
      </c>
    </row>
    <row r="90" spans="1:6" ht="26.25">
      <c r="A90" s="11" t="s">
        <v>366</v>
      </c>
      <c r="B90" s="26" t="s">
        <v>160</v>
      </c>
      <c r="C90" s="160"/>
      <c r="D90" s="160"/>
      <c r="E90" s="160"/>
      <c r="F90" s="161">
        <f t="shared" si="1"/>
        <v>0</v>
      </c>
    </row>
    <row r="91" spans="1:6" ht="14.25">
      <c r="A91" s="11" t="s">
        <v>367</v>
      </c>
      <c r="B91" s="26" t="s">
        <v>161</v>
      </c>
      <c r="C91" s="160"/>
      <c r="D91" s="160"/>
      <c r="E91" s="160"/>
      <c r="F91" s="161">
        <f t="shared" si="1"/>
        <v>0</v>
      </c>
    </row>
    <row r="92" spans="1:6" ht="26.25">
      <c r="A92" s="11" t="s">
        <v>368</v>
      </c>
      <c r="B92" s="26" t="s">
        <v>162</v>
      </c>
      <c r="C92" s="160"/>
      <c r="D92" s="160"/>
      <c r="E92" s="160"/>
      <c r="F92" s="161">
        <f t="shared" si="1"/>
        <v>0</v>
      </c>
    </row>
    <row r="93" spans="1:6" ht="26.25">
      <c r="A93" s="11" t="s">
        <v>369</v>
      </c>
      <c r="B93" s="26" t="s">
        <v>163</v>
      </c>
      <c r="C93" s="160"/>
      <c r="D93" s="160"/>
      <c r="E93" s="160"/>
      <c r="F93" s="161">
        <f t="shared" si="1"/>
        <v>0</v>
      </c>
    </row>
    <row r="94" spans="1:6" ht="14.25">
      <c r="A94" s="11" t="s">
        <v>164</v>
      </c>
      <c r="B94" s="26" t="s">
        <v>165</v>
      </c>
      <c r="C94" s="160"/>
      <c r="D94" s="160"/>
      <c r="E94" s="160"/>
      <c r="F94" s="161">
        <f t="shared" si="1"/>
        <v>0</v>
      </c>
    </row>
    <row r="95" spans="1:6" ht="14.25">
      <c r="A95" s="11" t="s">
        <v>370</v>
      </c>
      <c r="B95" s="26" t="s">
        <v>166</v>
      </c>
      <c r="C95" s="160"/>
      <c r="D95" s="160"/>
      <c r="E95" s="160"/>
      <c r="F95" s="161">
        <f t="shared" si="1"/>
        <v>0</v>
      </c>
    </row>
    <row r="96" spans="1:6" ht="14.25">
      <c r="A96" s="40" t="s">
        <v>335</v>
      </c>
      <c r="B96" s="43" t="s">
        <v>167</v>
      </c>
      <c r="C96" s="157"/>
      <c r="D96" s="157"/>
      <c r="E96" s="157"/>
      <c r="F96" s="157">
        <f t="shared" si="1"/>
        <v>0</v>
      </c>
    </row>
    <row r="97" spans="1:6" ht="15">
      <c r="A97" s="142" t="s">
        <v>6</v>
      </c>
      <c r="B97" s="138"/>
      <c r="C97" s="157">
        <f>SUM(C87,C82)</f>
        <v>27369000</v>
      </c>
      <c r="D97" s="157">
        <f>SUM(D87,D82)</f>
        <v>0</v>
      </c>
      <c r="E97" s="157">
        <f>SUM(E87,E82)</f>
        <v>0</v>
      </c>
      <c r="F97" s="157">
        <f>SUM(F87,F82)</f>
        <v>27369000</v>
      </c>
    </row>
    <row r="98" spans="1:6" ht="15">
      <c r="A98" s="143" t="s">
        <v>378</v>
      </c>
      <c r="B98" s="144" t="s">
        <v>168</v>
      </c>
      <c r="C98" s="164">
        <f>SUM(C74,C97)</f>
        <v>60046683</v>
      </c>
      <c r="D98" s="164">
        <f>SUM(D74,D97)</f>
        <v>1614000</v>
      </c>
      <c r="E98" s="164">
        <f>SUM(E74,E97)</f>
        <v>0</v>
      </c>
      <c r="F98" s="164">
        <f>SUM(F74,F97)</f>
        <v>61660683</v>
      </c>
    </row>
    <row r="99" spans="1:6" ht="15">
      <c r="A99" s="143"/>
      <c r="B99" s="144"/>
      <c r="C99" s="164"/>
      <c r="D99" s="164"/>
      <c r="E99" s="164"/>
      <c r="F99" s="164"/>
    </row>
    <row r="100" spans="1:25" ht="14.25">
      <c r="A100" s="11" t="s">
        <v>371</v>
      </c>
      <c r="B100" s="3" t="s">
        <v>169</v>
      </c>
      <c r="C100" s="165"/>
      <c r="D100" s="165"/>
      <c r="E100" s="165"/>
      <c r="F100" s="161">
        <f t="shared" si="1"/>
        <v>0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45"/>
      <c r="Y100" s="145"/>
    </row>
    <row r="101" spans="1:25" ht="14.25">
      <c r="A101" s="11" t="s">
        <v>170</v>
      </c>
      <c r="B101" s="3" t="s">
        <v>171</v>
      </c>
      <c r="C101" s="165"/>
      <c r="D101" s="165"/>
      <c r="E101" s="165"/>
      <c r="F101" s="161">
        <f t="shared" si="1"/>
        <v>0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45"/>
      <c r="Y101" s="145"/>
    </row>
    <row r="102" spans="1:25" ht="14.25">
      <c r="A102" s="11" t="s">
        <v>372</v>
      </c>
      <c r="B102" s="3" t="s">
        <v>172</v>
      </c>
      <c r="C102" s="165"/>
      <c r="D102" s="165"/>
      <c r="E102" s="165"/>
      <c r="F102" s="161">
        <f t="shared" si="1"/>
        <v>0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45"/>
      <c r="Y102" s="145"/>
    </row>
    <row r="103" spans="1:25" ht="14.25">
      <c r="A103" s="13" t="s">
        <v>340</v>
      </c>
      <c r="B103" s="5" t="s">
        <v>173</v>
      </c>
      <c r="C103" s="166"/>
      <c r="D103" s="166"/>
      <c r="E103" s="166"/>
      <c r="F103" s="161">
        <f t="shared" si="1"/>
        <v>0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145"/>
      <c r="Y103" s="145"/>
    </row>
    <row r="104" spans="1:25" ht="14.25">
      <c r="A104" s="33" t="s">
        <v>373</v>
      </c>
      <c r="B104" s="3" t="s">
        <v>174</v>
      </c>
      <c r="C104" s="167"/>
      <c r="D104" s="167"/>
      <c r="E104" s="167"/>
      <c r="F104" s="161">
        <f t="shared" si="1"/>
        <v>0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45"/>
      <c r="Y104" s="145"/>
    </row>
    <row r="105" spans="1:25" ht="14.25">
      <c r="A105" s="33" t="s">
        <v>343</v>
      </c>
      <c r="B105" s="3" t="s">
        <v>175</v>
      </c>
      <c r="C105" s="167"/>
      <c r="D105" s="167"/>
      <c r="E105" s="167"/>
      <c r="F105" s="161">
        <f t="shared" si="1"/>
        <v>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145"/>
      <c r="Y105" s="145"/>
    </row>
    <row r="106" spans="1:25" ht="14.25">
      <c r="A106" s="11" t="s">
        <v>176</v>
      </c>
      <c r="B106" s="3" t="s">
        <v>177</v>
      </c>
      <c r="C106" s="165"/>
      <c r="D106" s="165"/>
      <c r="E106" s="165"/>
      <c r="F106" s="161">
        <f t="shared" si="1"/>
        <v>0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45"/>
      <c r="Y106" s="145"/>
    </row>
    <row r="107" spans="1:25" ht="14.25">
      <c r="A107" s="11" t="s">
        <v>374</v>
      </c>
      <c r="B107" s="3" t="s">
        <v>178</v>
      </c>
      <c r="C107" s="165"/>
      <c r="D107" s="165"/>
      <c r="E107" s="165"/>
      <c r="F107" s="161">
        <f t="shared" si="1"/>
        <v>0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45"/>
      <c r="Y107" s="145"/>
    </row>
    <row r="108" spans="1:25" s="154" customFormat="1" ht="13.5">
      <c r="A108" s="12" t="s">
        <v>341</v>
      </c>
      <c r="B108" s="5" t="s">
        <v>179</v>
      </c>
      <c r="C108" s="158"/>
      <c r="D108" s="158"/>
      <c r="E108" s="158"/>
      <c r="F108" s="159">
        <f t="shared" si="1"/>
        <v>0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155"/>
      <c r="Y108" s="155"/>
    </row>
    <row r="109" spans="1:25" ht="14.25">
      <c r="A109" s="33" t="s">
        <v>180</v>
      </c>
      <c r="B109" s="3" t="s">
        <v>181</v>
      </c>
      <c r="C109" s="167"/>
      <c r="D109" s="167"/>
      <c r="E109" s="167"/>
      <c r="F109" s="161">
        <f t="shared" si="1"/>
        <v>0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45"/>
      <c r="Y109" s="145"/>
    </row>
    <row r="110" spans="1:25" ht="14.25">
      <c r="A110" s="33" t="s">
        <v>182</v>
      </c>
      <c r="B110" s="3" t="s">
        <v>183</v>
      </c>
      <c r="C110" s="167">
        <v>339317</v>
      </c>
      <c r="D110" s="167"/>
      <c r="E110" s="167"/>
      <c r="F110" s="161">
        <f t="shared" si="1"/>
        <v>339317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45"/>
      <c r="Y110" s="145"/>
    </row>
    <row r="111" spans="1:25" s="154" customFormat="1" ht="13.5">
      <c r="A111" s="12" t="s">
        <v>184</v>
      </c>
      <c r="B111" s="5" t="s">
        <v>185</v>
      </c>
      <c r="C111" s="158"/>
      <c r="D111" s="158"/>
      <c r="E111" s="158"/>
      <c r="F111" s="159">
        <f t="shared" si="1"/>
        <v>0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155"/>
      <c r="Y111" s="155"/>
    </row>
    <row r="112" spans="1:25" ht="14.25">
      <c r="A112" s="33" t="s">
        <v>186</v>
      </c>
      <c r="B112" s="3" t="s">
        <v>187</v>
      </c>
      <c r="C112" s="167"/>
      <c r="D112" s="167"/>
      <c r="E112" s="167"/>
      <c r="F112" s="161">
        <f t="shared" si="1"/>
        <v>0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45"/>
      <c r="Y112" s="145"/>
    </row>
    <row r="113" spans="1:25" ht="14.25">
      <c r="A113" s="33" t="s">
        <v>188</v>
      </c>
      <c r="B113" s="3" t="s">
        <v>189</v>
      </c>
      <c r="C113" s="167"/>
      <c r="D113" s="167"/>
      <c r="E113" s="167"/>
      <c r="F113" s="161">
        <f t="shared" si="1"/>
        <v>0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45"/>
      <c r="Y113" s="145"/>
    </row>
    <row r="114" spans="1:25" ht="14.25">
      <c r="A114" s="33" t="s">
        <v>190</v>
      </c>
      <c r="B114" s="3" t="s">
        <v>191</v>
      </c>
      <c r="C114" s="167"/>
      <c r="D114" s="167"/>
      <c r="E114" s="167"/>
      <c r="F114" s="161">
        <f t="shared" si="1"/>
        <v>0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45"/>
      <c r="Y114" s="145"/>
    </row>
    <row r="115" spans="1:25" s="154" customFormat="1" ht="13.5">
      <c r="A115" s="12" t="s">
        <v>342</v>
      </c>
      <c r="B115" s="5" t="s">
        <v>192</v>
      </c>
      <c r="C115" s="158">
        <f>SUM(C100:C114)</f>
        <v>339317</v>
      </c>
      <c r="D115" s="158">
        <f>SUM(D100:D114)</f>
        <v>0</v>
      </c>
      <c r="E115" s="158">
        <f>SUM(E100:E114)</f>
        <v>0</v>
      </c>
      <c r="F115" s="159">
        <f>SUM(F100:F114)</f>
        <v>339317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155"/>
      <c r="Y115" s="155"/>
    </row>
    <row r="116" spans="1:25" ht="14.25">
      <c r="A116" s="33" t="s">
        <v>193</v>
      </c>
      <c r="B116" s="3" t="s">
        <v>194</v>
      </c>
      <c r="C116" s="167"/>
      <c r="D116" s="167"/>
      <c r="E116" s="167"/>
      <c r="F116" s="161">
        <f t="shared" si="1"/>
        <v>0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145"/>
      <c r="Y116" s="145"/>
    </row>
    <row r="117" spans="1:25" ht="14.25">
      <c r="A117" s="11" t="s">
        <v>195</v>
      </c>
      <c r="B117" s="3" t="s">
        <v>196</v>
      </c>
      <c r="C117" s="165"/>
      <c r="D117" s="165"/>
      <c r="E117" s="165"/>
      <c r="F117" s="161">
        <f t="shared" si="1"/>
        <v>0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45"/>
      <c r="Y117" s="145"/>
    </row>
    <row r="118" spans="1:25" ht="14.25">
      <c r="A118" s="33" t="s">
        <v>375</v>
      </c>
      <c r="B118" s="3" t="s">
        <v>197</v>
      </c>
      <c r="C118" s="167"/>
      <c r="D118" s="167"/>
      <c r="E118" s="167"/>
      <c r="F118" s="161">
        <f t="shared" si="1"/>
        <v>0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45"/>
      <c r="Y118" s="145"/>
    </row>
    <row r="119" spans="1:25" ht="14.25">
      <c r="A119" s="33" t="s">
        <v>344</v>
      </c>
      <c r="B119" s="3" t="s">
        <v>198</v>
      </c>
      <c r="C119" s="167"/>
      <c r="D119" s="167"/>
      <c r="E119" s="167"/>
      <c r="F119" s="161">
        <f t="shared" si="1"/>
        <v>0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45"/>
      <c r="Y119" s="145"/>
    </row>
    <row r="120" spans="1:25" s="154" customFormat="1" ht="13.5">
      <c r="A120" s="12" t="s">
        <v>345</v>
      </c>
      <c r="B120" s="5" t="s">
        <v>199</v>
      </c>
      <c r="C120" s="158"/>
      <c r="D120" s="158"/>
      <c r="E120" s="158"/>
      <c r="F120" s="159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155"/>
      <c r="Y120" s="155"/>
    </row>
    <row r="121" spans="1:25" ht="14.25">
      <c r="A121" s="11" t="s">
        <v>200</v>
      </c>
      <c r="B121" s="3" t="s">
        <v>201</v>
      </c>
      <c r="C121" s="165"/>
      <c r="D121" s="165"/>
      <c r="E121" s="165"/>
      <c r="F121" s="161">
        <f t="shared" si="1"/>
        <v>0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45"/>
      <c r="Y121" s="145"/>
    </row>
    <row r="122" spans="1:6" ht="14.25">
      <c r="A122" s="40" t="s">
        <v>379</v>
      </c>
      <c r="B122" s="43" t="s">
        <v>202</v>
      </c>
      <c r="C122" s="157">
        <f>SUM(C115,C120,C121)</f>
        <v>339317</v>
      </c>
      <c r="D122" s="157"/>
      <c r="E122" s="157"/>
      <c r="F122" s="157">
        <f t="shared" si="1"/>
        <v>339317</v>
      </c>
    </row>
    <row r="123" spans="1:25" ht="15">
      <c r="A123" s="147" t="s">
        <v>415</v>
      </c>
      <c r="B123" s="148"/>
      <c r="C123" s="168">
        <f>SUM(C98,C122)</f>
        <v>60386000</v>
      </c>
      <c r="D123" s="168">
        <f>SUM(D98,D122)</f>
        <v>1614000</v>
      </c>
      <c r="E123" s="168">
        <f>SUM(E98,E122)</f>
        <v>0</v>
      </c>
      <c r="F123" s="168">
        <f>SUM(F98,F122)</f>
        <v>62000000</v>
      </c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</row>
    <row r="124" spans="2:25" ht="14.25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</row>
    <row r="125" spans="2:25" ht="14.25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</row>
    <row r="126" spans="2:25" ht="14.25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</row>
    <row r="127" spans="2:25" ht="14.25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</row>
    <row r="128" spans="2:25" ht="14.25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</row>
    <row r="129" spans="2:25" ht="14.25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</row>
    <row r="130" spans="2:25" ht="14.25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</row>
    <row r="131" spans="2:25" ht="14.25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</row>
    <row r="132" spans="2:25" ht="14.25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</row>
    <row r="133" spans="2:25" ht="14.25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</row>
    <row r="134" spans="2:25" ht="14.25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</row>
    <row r="135" spans="2:25" ht="14.25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</row>
    <row r="136" spans="2:25" ht="14.25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</row>
    <row r="137" spans="2:25" ht="14.25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</row>
    <row r="138" spans="2:25" ht="14.25"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</row>
    <row r="139" spans="2:25" ht="14.25"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</row>
    <row r="140" spans="2:25" ht="14.25"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</row>
    <row r="141" spans="2:25" ht="14.25"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</row>
    <row r="142" spans="2:25" ht="14.25"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</row>
    <row r="143" spans="2:25" ht="14.25"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</row>
    <row r="144" spans="2:25" ht="14.25"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</row>
    <row r="145" spans="2:25" ht="14.25"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</row>
    <row r="146" spans="2:25" ht="14.25"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</row>
    <row r="147" spans="2:25" ht="14.25"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</row>
    <row r="148" spans="2:25" ht="14.25"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</row>
    <row r="149" spans="2:25" ht="14.25"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</row>
    <row r="150" spans="2:25" ht="14.25"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</row>
    <row r="151" spans="2:25" ht="14.25"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</row>
    <row r="152" spans="2:25" ht="14.25"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</row>
    <row r="153" spans="2:25" ht="14.25"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</row>
    <row r="154" spans="2:25" ht="14.25"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</row>
    <row r="155" spans="2:25" ht="14.25"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</row>
    <row r="156" spans="2:25" ht="14.25"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</row>
    <row r="157" spans="2:25" ht="14.25"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</row>
    <row r="158" spans="2:25" ht="14.25"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</row>
    <row r="159" spans="2:25" ht="14.25"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</row>
    <row r="160" spans="2:25" ht="14.25"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</row>
    <row r="161" spans="2:25" ht="14.25"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</row>
    <row r="162" spans="2:25" ht="14.25"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</row>
    <row r="163" spans="2:25" ht="14.25"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</row>
    <row r="164" spans="2:25" ht="14.25"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</row>
    <row r="165" spans="2:25" ht="14.25"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</row>
    <row r="166" spans="2:25" ht="14.25"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</row>
    <row r="167" spans="2:25" ht="14.25"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</row>
    <row r="168" spans="2:25" ht="14.25"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</row>
    <row r="169" spans="2:25" ht="14.25"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</row>
    <row r="170" spans="2:25" ht="14.25"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</row>
    <row r="171" spans="2:25" ht="14.25"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</row>
    <row r="172" spans="2:25" ht="14.25"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</row>
  </sheetData>
  <sheetProtection/>
  <mergeCells count="2">
    <mergeCell ref="A1:F1"/>
    <mergeCell ref="A2:F2"/>
  </mergeCells>
  <printOptions/>
  <pageMargins left="0.4330708661417323" right="0.31496062992125984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7"/>
  <sheetViews>
    <sheetView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7" sqref="I7"/>
    </sheetView>
  </sheetViews>
  <sheetFormatPr defaultColWidth="9.140625" defaultRowHeight="15"/>
  <cols>
    <col min="1" max="1" width="4.421875" style="0" customWidth="1"/>
    <col min="2" max="2" width="29.7109375" style="0" customWidth="1"/>
    <col min="3" max="5" width="11.8515625" style="0" customWidth="1"/>
    <col min="6" max="6" width="12.8515625" style="0" customWidth="1"/>
    <col min="7" max="7" width="13.00390625" style="0" customWidth="1"/>
    <col min="8" max="11" width="11.8515625" style="0" customWidth="1"/>
    <col min="12" max="14" width="13.140625" style="0" customWidth="1"/>
    <col min="15" max="18" width="11.8515625" style="0" customWidth="1"/>
  </cols>
  <sheetData>
    <row r="1" spans="1:18" s="129" customFormat="1" ht="36" customHeight="1">
      <c r="A1" s="280" t="s">
        <v>792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27" t="s">
        <v>791</v>
      </c>
    </row>
    <row r="2" spans="1:18" s="151" customFormat="1" ht="132">
      <c r="A2" s="149" t="s">
        <v>687</v>
      </c>
      <c r="B2" s="150" t="s">
        <v>464</v>
      </c>
      <c r="C2" s="149" t="s">
        <v>638</v>
      </c>
      <c r="D2" s="149" t="s">
        <v>688</v>
      </c>
      <c r="E2" s="149" t="s">
        <v>689</v>
      </c>
      <c r="F2" s="149" t="s">
        <v>690</v>
      </c>
      <c r="G2" s="149" t="s">
        <v>691</v>
      </c>
      <c r="H2" s="149" t="s">
        <v>692</v>
      </c>
      <c r="I2" s="149" t="s">
        <v>693</v>
      </c>
      <c r="J2" s="149" t="s">
        <v>694</v>
      </c>
      <c r="K2" s="149" t="s">
        <v>695</v>
      </c>
      <c r="L2" s="149" t="s">
        <v>696</v>
      </c>
      <c r="M2" s="180" t="s">
        <v>762</v>
      </c>
      <c r="N2" s="180" t="s">
        <v>763</v>
      </c>
      <c r="O2" s="149" t="s">
        <v>761</v>
      </c>
      <c r="P2" s="149" t="s">
        <v>697</v>
      </c>
      <c r="Q2" s="149" t="s">
        <v>698</v>
      </c>
      <c r="R2" s="149" t="s">
        <v>699</v>
      </c>
    </row>
    <row r="3" spans="1:18" ht="27">
      <c r="A3" s="139">
        <v>1</v>
      </c>
      <c r="B3" s="139" t="s">
        <v>33</v>
      </c>
      <c r="C3" s="139">
        <f aca="true" t="shared" si="0" ref="C3:C34">SUM(D3:R3)</f>
        <v>4100000</v>
      </c>
      <c r="D3" s="139">
        <v>1500000</v>
      </c>
      <c r="E3" s="139">
        <v>0</v>
      </c>
      <c r="F3" s="139">
        <v>0</v>
      </c>
      <c r="G3" s="139">
        <v>0</v>
      </c>
      <c r="H3" s="139">
        <v>0</v>
      </c>
      <c r="I3" s="139">
        <v>0</v>
      </c>
      <c r="J3" s="139">
        <v>0</v>
      </c>
      <c r="K3" s="139">
        <v>2000000</v>
      </c>
      <c r="L3" s="139">
        <v>0</v>
      </c>
      <c r="M3" s="139">
        <v>0</v>
      </c>
      <c r="N3" s="139"/>
      <c r="O3" s="139">
        <v>0</v>
      </c>
      <c r="P3" s="139">
        <v>600000</v>
      </c>
      <c r="Q3" s="139">
        <v>0</v>
      </c>
      <c r="R3" s="139">
        <v>0</v>
      </c>
    </row>
    <row r="4" spans="1:18" ht="14.25">
      <c r="A4" s="139">
        <v>2</v>
      </c>
      <c r="B4" s="139" t="s">
        <v>35</v>
      </c>
      <c r="C4" s="139">
        <f t="shared" si="0"/>
        <v>0</v>
      </c>
      <c r="D4" s="139">
        <v>0</v>
      </c>
      <c r="E4" s="139">
        <v>0</v>
      </c>
      <c r="F4" s="139">
        <v>0</v>
      </c>
      <c r="G4" s="139">
        <v>0</v>
      </c>
      <c r="H4" s="139">
        <v>0</v>
      </c>
      <c r="I4" s="139">
        <v>0</v>
      </c>
      <c r="J4" s="139">
        <v>0</v>
      </c>
      <c r="K4" s="139">
        <v>0</v>
      </c>
      <c r="L4" s="139">
        <v>0</v>
      </c>
      <c r="M4" s="139">
        <v>0</v>
      </c>
      <c r="N4" s="139"/>
      <c r="O4" s="139">
        <v>0</v>
      </c>
      <c r="P4" s="139">
        <v>0</v>
      </c>
      <c r="Q4" s="139">
        <v>0</v>
      </c>
      <c r="R4" s="139">
        <v>0</v>
      </c>
    </row>
    <row r="5" spans="1:18" ht="14.25">
      <c r="A5" s="139">
        <v>3</v>
      </c>
      <c r="B5" s="139" t="s">
        <v>37</v>
      </c>
      <c r="C5" s="139">
        <f t="shared" si="0"/>
        <v>0</v>
      </c>
      <c r="D5" s="139">
        <v>0</v>
      </c>
      <c r="E5" s="139">
        <v>0</v>
      </c>
      <c r="F5" s="139">
        <v>0</v>
      </c>
      <c r="G5" s="139">
        <v>0</v>
      </c>
      <c r="H5" s="139">
        <v>0</v>
      </c>
      <c r="I5" s="139">
        <v>0</v>
      </c>
      <c r="J5" s="139">
        <v>0</v>
      </c>
      <c r="K5" s="139">
        <v>0</v>
      </c>
      <c r="L5" s="139">
        <v>0</v>
      </c>
      <c r="M5" s="139">
        <v>0</v>
      </c>
      <c r="N5" s="139"/>
      <c r="O5" s="139">
        <v>0</v>
      </c>
      <c r="P5" s="139">
        <v>0</v>
      </c>
      <c r="Q5" s="139">
        <v>0</v>
      </c>
      <c r="R5" s="139">
        <v>0</v>
      </c>
    </row>
    <row r="6" spans="1:18" ht="27">
      <c r="A6" s="139">
        <v>4</v>
      </c>
      <c r="B6" s="139" t="s">
        <v>39</v>
      </c>
      <c r="C6" s="139">
        <f t="shared" si="0"/>
        <v>0</v>
      </c>
      <c r="D6" s="139">
        <v>0</v>
      </c>
      <c r="E6" s="139">
        <v>0</v>
      </c>
      <c r="F6" s="139">
        <v>0</v>
      </c>
      <c r="G6" s="139">
        <v>0</v>
      </c>
      <c r="H6" s="139">
        <v>0</v>
      </c>
      <c r="I6" s="139">
        <v>0</v>
      </c>
      <c r="J6" s="139">
        <v>0</v>
      </c>
      <c r="K6" s="139">
        <v>0</v>
      </c>
      <c r="L6" s="139">
        <v>0</v>
      </c>
      <c r="M6" s="139">
        <v>0</v>
      </c>
      <c r="N6" s="139"/>
      <c r="O6" s="139">
        <v>0</v>
      </c>
      <c r="P6" s="139">
        <v>0</v>
      </c>
      <c r="Q6" s="139">
        <v>0</v>
      </c>
      <c r="R6" s="139">
        <v>0</v>
      </c>
    </row>
    <row r="7" spans="1:18" ht="14.25">
      <c r="A7" s="139">
        <v>5</v>
      </c>
      <c r="B7" s="139" t="s">
        <v>41</v>
      </c>
      <c r="C7" s="139">
        <f t="shared" si="0"/>
        <v>0</v>
      </c>
      <c r="D7" s="139">
        <v>0</v>
      </c>
      <c r="E7" s="139">
        <v>0</v>
      </c>
      <c r="F7" s="139">
        <v>0</v>
      </c>
      <c r="G7" s="139">
        <v>0</v>
      </c>
      <c r="H7" s="139">
        <v>0</v>
      </c>
      <c r="I7" s="139">
        <v>0</v>
      </c>
      <c r="J7" s="139">
        <v>0</v>
      </c>
      <c r="K7" s="139">
        <v>0</v>
      </c>
      <c r="L7" s="139">
        <v>0</v>
      </c>
      <c r="M7" s="139">
        <v>0</v>
      </c>
      <c r="N7" s="139"/>
      <c r="O7" s="139">
        <v>0</v>
      </c>
      <c r="P7" s="139">
        <v>0</v>
      </c>
      <c r="Q7" s="139">
        <v>0</v>
      </c>
      <c r="R7" s="139">
        <v>0</v>
      </c>
    </row>
    <row r="8" spans="1:18" ht="14.25">
      <c r="A8" s="139">
        <v>6</v>
      </c>
      <c r="B8" s="139" t="s">
        <v>43</v>
      </c>
      <c r="C8" s="139">
        <f t="shared" si="0"/>
        <v>0</v>
      </c>
      <c r="D8" s="139">
        <v>0</v>
      </c>
      <c r="E8" s="139">
        <v>0</v>
      </c>
      <c r="F8" s="139">
        <v>0</v>
      </c>
      <c r="G8" s="139">
        <v>0</v>
      </c>
      <c r="H8" s="139">
        <v>0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39"/>
      <c r="O8" s="139">
        <v>0</v>
      </c>
      <c r="P8" s="139">
        <v>0</v>
      </c>
      <c r="Q8" s="139">
        <v>0</v>
      </c>
      <c r="R8" s="139">
        <v>0</v>
      </c>
    </row>
    <row r="9" spans="1:18" ht="14.25">
      <c r="A9" s="139">
        <v>7</v>
      </c>
      <c r="B9" s="139" t="s">
        <v>45</v>
      </c>
      <c r="C9" s="139">
        <f t="shared" si="0"/>
        <v>720000</v>
      </c>
      <c r="D9" s="139">
        <v>380000</v>
      </c>
      <c r="E9" s="139">
        <v>0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9">
        <v>190000</v>
      </c>
      <c r="L9" s="139">
        <v>0</v>
      </c>
      <c r="M9" s="139">
        <v>0</v>
      </c>
      <c r="N9" s="139"/>
      <c r="O9" s="139">
        <v>0</v>
      </c>
      <c r="P9" s="139">
        <v>150000</v>
      </c>
      <c r="Q9" s="139">
        <v>0</v>
      </c>
      <c r="R9" s="139">
        <v>0</v>
      </c>
    </row>
    <row r="10" spans="1:18" ht="14.25">
      <c r="A10" s="139">
        <v>8</v>
      </c>
      <c r="B10" s="139" t="s">
        <v>47</v>
      </c>
      <c r="C10" s="139">
        <f t="shared" si="0"/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/>
      <c r="O10" s="139">
        <v>0</v>
      </c>
      <c r="P10" s="139">
        <v>0</v>
      </c>
      <c r="Q10" s="139">
        <v>0</v>
      </c>
      <c r="R10" s="139">
        <v>0</v>
      </c>
    </row>
    <row r="11" spans="1:18" ht="14.25">
      <c r="A11" s="139">
        <v>9</v>
      </c>
      <c r="B11" s="139" t="s">
        <v>49</v>
      </c>
      <c r="C11" s="139">
        <f t="shared" si="0"/>
        <v>0</v>
      </c>
      <c r="D11" s="139">
        <v>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/>
      <c r="O11" s="139">
        <v>0</v>
      </c>
      <c r="P11" s="139">
        <v>0</v>
      </c>
      <c r="Q11" s="139">
        <v>0</v>
      </c>
      <c r="R11" s="139">
        <v>0</v>
      </c>
    </row>
    <row r="12" spans="1:18" ht="14.25">
      <c r="A12" s="139">
        <v>10</v>
      </c>
      <c r="B12" s="139" t="s">
        <v>51</v>
      </c>
      <c r="C12" s="139">
        <f t="shared" si="0"/>
        <v>0</v>
      </c>
      <c r="D12" s="139">
        <v>0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/>
      <c r="O12" s="139">
        <v>0</v>
      </c>
      <c r="P12" s="139">
        <v>0</v>
      </c>
      <c r="Q12" s="139">
        <v>0</v>
      </c>
      <c r="R12" s="139">
        <v>0</v>
      </c>
    </row>
    <row r="13" spans="1:18" ht="14.25">
      <c r="A13" s="139">
        <v>11</v>
      </c>
      <c r="B13" s="139" t="s">
        <v>53</v>
      </c>
      <c r="C13" s="139">
        <f t="shared" si="0"/>
        <v>0</v>
      </c>
      <c r="D13" s="139">
        <v>0</v>
      </c>
      <c r="E13" s="139"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/>
      <c r="O13" s="139">
        <v>0</v>
      </c>
      <c r="P13" s="139">
        <v>0</v>
      </c>
      <c r="Q13" s="139">
        <v>0</v>
      </c>
      <c r="R13" s="139">
        <v>0</v>
      </c>
    </row>
    <row r="14" spans="1:18" ht="14.25">
      <c r="A14" s="139">
        <v>12</v>
      </c>
      <c r="B14" s="139" t="s">
        <v>55</v>
      </c>
      <c r="C14" s="139">
        <f t="shared" si="0"/>
        <v>0</v>
      </c>
      <c r="D14" s="139">
        <v>0</v>
      </c>
      <c r="E14" s="139"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9"/>
      <c r="O14" s="139">
        <v>0</v>
      </c>
      <c r="P14" s="139">
        <v>0</v>
      </c>
      <c r="Q14" s="139">
        <v>0</v>
      </c>
      <c r="R14" s="139">
        <v>0</v>
      </c>
    </row>
    <row r="15" spans="1:18" ht="27">
      <c r="A15" s="139">
        <v>13</v>
      </c>
      <c r="B15" s="139" t="s">
        <v>346</v>
      </c>
      <c r="C15" s="139">
        <f t="shared" si="0"/>
        <v>375000</v>
      </c>
      <c r="D15" s="139">
        <v>200000</v>
      </c>
      <c r="E15" s="139"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175000</v>
      </c>
      <c r="L15" s="139">
        <v>0</v>
      </c>
      <c r="M15" s="139">
        <v>0</v>
      </c>
      <c r="N15" s="139"/>
      <c r="O15" s="139">
        <v>0</v>
      </c>
      <c r="P15" s="139">
        <v>0</v>
      </c>
      <c r="Q15" s="139">
        <v>0</v>
      </c>
      <c r="R15" s="139">
        <v>0</v>
      </c>
    </row>
    <row r="16" spans="1:18" s="172" customFormat="1" ht="27">
      <c r="A16" s="171">
        <v>14</v>
      </c>
      <c r="B16" s="171" t="s">
        <v>700</v>
      </c>
      <c r="C16" s="171">
        <f t="shared" si="0"/>
        <v>5195000</v>
      </c>
      <c r="D16" s="171">
        <f>SUBTOTAL(9,D3:D15)</f>
        <v>2080000</v>
      </c>
      <c r="E16" s="171">
        <f aca="true" t="shared" si="1" ref="E16:R16">SUBTOTAL(9,E3:E15)</f>
        <v>0</v>
      </c>
      <c r="F16" s="171">
        <f t="shared" si="1"/>
        <v>0</v>
      </c>
      <c r="G16" s="171">
        <f t="shared" si="1"/>
        <v>0</v>
      </c>
      <c r="H16" s="171">
        <f t="shared" si="1"/>
        <v>0</v>
      </c>
      <c r="I16" s="171">
        <f t="shared" si="1"/>
        <v>0</v>
      </c>
      <c r="J16" s="171">
        <f t="shared" si="1"/>
        <v>0</v>
      </c>
      <c r="K16" s="171">
        <f t="shared" si="1"/>
        <v>2365000</v>
      </c>
      <c r="L16" s="171">
        <f t="shared" si="1"/>
        <v>0</v>
      </c>
      <c r="M16" s="171">
        <f t="shared" si="1"/>
        <v>0</v>
      </c>
      <c r="N16" s="171"/>
      <c r="O16" s="171">
        <f t="shared" si="1"/>
        <v>0</v>
      </c>
      <c r="P16" s="171">
        <f t="shared" si="1"/>
        <v>750000</v>
      </c>
      <c r="Q16" s="171">
        <f t="shared" si="1"/>
        <v>0</v>
      </c>
      <c r="R16" s="171">
        <f t="shared" si="1"/>
        <v>0</v>
      </c>
    </row>
    <row r="17" spans="1:18" ht="27">
      <c r="A17" s="139">
        <v>15</v>
      </c>
      <c r="B17" s="139" t="s">
        <v>59</v>
      </c>
      <c r="C17" s="139">
        <f t="shared" si="0"/>
        <v>2900000</v>
      </c>
      <c r="D17" s="139">
        <v>2900000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/>
      <c r="O17" s="139">
        <v>0</v>
      </c>
      <c r="P17" s="139">
        <v>0</v>
      </c>
      <c r="Q17" s="139">
        <v>0</v>
      </c>
      <c r="R17" s="139">
        <v>0</v>
      </c>
    </row>
    <row r="18" spans="1:18" ht="53.25">
      <c r="A18" s="139">
        <v>16</v>
      </c>
      <c r="B18" s="139" t="s">
        <v>61</v>
      </c>
      <c r="C18" s="139">
        <f t="shared" si="0"/>
        <v>0</v>
      </c>
      <c r="D18" s="139">
        <v>0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/>
      <c r="O18" s="139">
        <v>0</v>
      </c>
      <c r="P18" s="139">
        <v>0</v>
      </c>
      <c r="Q18" s="139">
        <v>0</v>
      </c>
      <c r="R18" s="139">
        <v>0</v>
      </c>
    </row>
    <row r="19" spans="1:18" ht="14.25">
      <c r="A19" s="139">
        <v>17</v>
      </c>
      <c r="B19" s="139" t="s">
        <v>63</v>
      </c>
      <c r="C19" s="139">
        <f t="shared" si="0"/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/>
      <c r="O19" s="139">
        <v>0</v>
      </c>
      <c r="P19" s="139">
        <v>0</v>
      </c>
      <c r="Q19" s="139">
        <v>0</v>
      </c>
      <c r="R19" s="139">
        <v>0</v>
      </c>
    </row>
    <row r="20" spans="1:18" s="172" customFormat="1" ht="27">
      <c r="A20" s="171">
        <v>18</v>
      </c>
      <c r="B20" s="171" t="s">
        <v>701</v>
      </c>
      <c r="C20" s="171">
        <f t="shared" si="0"/>
        <v>2900000</v>
      </c>
      <c r="D20" s="171">
        <f>SUBTOTAL(9,D17:D19)</f>
        <v>2900000</v>
      </c>
      <c r="E20" s="171">
        <f aca="true" t="shared" si="2" ref="E20:R20">SUBTOTAL(9,E17:E19)</f>
        <v>0</v>
      </c>
      <c r="F20" s="171">
        <f t="shared" si="2"/>
        <v>0</v>
      </c>
      <c r="G20" s="171">
        <f t="shared" si="2"/>
        <v>0</v>
      </c>
      <c r="H20" s="171">
        <f t="shared" si="2"/>
        <v>0</v>
      </c>
      <c r="I20" s="171">
        <f t="shared" si="2"/>
        <v>0</v>
      </c>
      <c r="J20" s="171">
        <f t="shared" si="2"/>
        <v>0</v>
      </c>
      <c r="K20" s="171">
        <f t="shared" si="2"/>
        <v>0</v>
      </c>
      <c r="L20" s="171">
        <f t="shared" si="2"/>
        <v>0</v>
      </c>
      <c r="M20" s="171">
        <f t="shared" si="2"/>
        <v>0</v>
      </c>
      <c r="N20" s="171"/>
      <c r="O20" s="171">
        <f t="shared" si="2"/>
        <v>0</v>
      </c>
      <c r="P20" s="171">
        <f t="shared" si="2"/>
        <v>0</v>
      </c>
      <c r="Q20" s="171">
        <f t="shared" si="2"/>
        <v>0</v>
      </c>
      <c r="R20" s="171">
        <f t="shared" si="2"/>
        <v>0</v>
      </c>
    </row>
    <row r="21" spans="1:18" s="172" customFormat="1" ht="27">
      <c r="A21" s="171">
        <v>19</v>
      </c>
      <c r="B21" s="171" t="s">
        <v>702</v>
      </c>
      <c r="C21" s="171">
        <f t="shared" si="0"/>
        <v>8095000</v>
      </c>
      <c r="D21" s="171">
        <f>D16+D20</f>
        <v>4980000</v>
      </c>
      <c r="E21" s="171">
        <f aca="true" t="shared" si="3" ref="E21:R21">E16+E20</f>
        <v>0</v>
      </c>
      <c r="F21" s="171">
        <f t="shared" si="3"/>
        <v>0</v>
      </c>
      <c r="G21" s="171">
        <f t="shared" si="3"/>
        <v>0</v>
      </c>
      <c r="H21" s="171">
        <f t="shared" si="3"/>
        <v>0</v>
      </c>
      <c r="I21" s="171">
        <f t="shared" si="3"/>
        <v>0</v>
      </c>
      <c r="J21" s="171">
        <f t="shared" si="3"/>
        <v>0</v>
      </c>
      <c r="K21" s="171">
        <f t="shared" si="3"/>
        <v>2365000</v>
      </c>
      <c r="L21" s="171">
        <f t="shared" si="3"/>
        <v>0</v>
      </c>
      <c r="M21" s="171">
        <f t="shared" si="3"/>
        <v>0</v>
      </c>
      <c r="N21" s="171"/>
      <c r="O21" s="171">
        <f t="shared" si="3"/>
        <v>0</v>
      </c>
      <c r="P21" s="171">
        <f t="shared" si="3"/>
        <v>750000</v>
      </c>
      <c r="Q21" s="171">
        <f t="shared" si="3"/>
        <v>0</v>
      </c>
      <c r="R21" s="171">
        <f t="shared" si="3"/>
        <v>0</v>
      </c>
    </row>
    <row r="22" spans="1:18" ht="27">
      <c r="A22" s="139">
        <v>20</v>
      </c>
      <c r="B22" s="139" t="s">
        <v>347</v>
      </c>
      <c r="C22" s="139">
        <f t="shared" si="0"/>
        <v>1640000</v>
      </c>
      <c r="D22" s="139">
        <v>1050000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430000</v>
      </c>
      <c r="L22" s="139">
        <v>0</v>
      </c>
      <c r="M22" s="139">
        <v>0</v>
      </c>
      <c r="N22" s="139"/>
      <c r="O22" s="139">
        <v>0</v>
      </c>
      <c r="P22" s="139">
        <v>160000</v>
      </c>
      <c r="Q22" s="139">
        <v>0</v>
      </c>
      <c r="R22" s="139">
        <v>0</v>
      </c>
    </row>
    <row r="23" spans="1:18" ht="14.25">
      <c r="A23" s="139">
        <v>21</v>
      </c>
      <c r="B23" s="139" t="s">
        <v>68</v>
      </c>
      <c r="C23" s="139">
        <f t="shared" si="0"/>
        <v>150000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/>
      <c r="O23" s="139">
        <v>0</v>
      </c>
      <c r="P23" s="139">
        <v>150000</v>
      </c>
      <c r="Q23" s="139">
        <v>0</v>
      </c>
      <c r="R23" s="139">
        <v>0</v>
      </c>
    </row>
    <row r="24" spans="1:18" ht="14.25">
      <c r="A24" s="139">
        <v>22</v>
      </c>
      <c r="B24" s="139" t="s">
        <v>70</v>
      </c>
      <c r="C24" s="139">
        <f t="shared" si="0"/>
        <v>1080000</v>
      </c>
      <c r="D24" s="139">
        <v>110000</v>
      </c>
      <c r="E24" s="139">
        <v>20000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350000</v>
      </c>
      <c r="L24" s="139">
        <v>0</v>
      </c>
      <c r="M24" s="139">
        <v>0</v>
      </c>
      <c r="N24" s="139"/>
      <c r="O24" s="139">
        <v>0</v>
      </c>
      <c r="P24" s="139">
        <v>600000</v>
      </c>
      <c r="Q24" s="139">
        <v>0</v>
      </c>
      <c r="R24" s="139">
        <v>0</v>
      </c>
    </row>
    <row r="25" spans="1:18" ht="14.25">
      <c r="A25" s="139">
        <v>23</v>
      </c>
      <c r="B25" s="139" t="s">
        <v>72</v>
      </c>
      <c r="C25" s="139">
        <f t="shared" si="0"/>
        <v>0</v>
      </c>
      <c r="D25" s="139">
        <v>0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139"/>
      <c r="O25" s="139">
        <v>0</v>
      </c>
      <c r="P25" s="139">
        <v>0</v>
      </c>
      <c r="Q25" s="139">
        <v>0</v>
      </c>
      <c r="R25" s="139">
        <v>0</v>
      </c>
    </row>
    <row r="26" spans="1:18" s="172" customFormat="1" ht="27">
      <c r="A26" s="171">
        <v>24</v>
      </c>
      <c r="B26" s="171" t="s">
        <v>703</v>
      </c>
      <c r="C26" s="171">
        <f t="shared" si="0"/>
        <v>1230000</v>
      </c>
      <c r="D26" s="171">
        <f>SUBTOTAL(9,D23:D24)</f>
        <v>110000</v>
      </c>
      <c r="E26" s="171">
        <f>SUBTOTAL(9,E23:E24)</f>
        <v>20000</v>
      </c>
      <c r="F26" s="171">
        <f aca="true" t="shared" si="4" ref="F26:R26">SUBTOTAL(9,F23:F24)</f>
        <v>0</v>
      </c>
      <c r="G26" s="171">
        <f t="shared" si="4"/>
        <v>0</v>
      </c>
      <c r="H26" s="171">
        <f t="shared" si="4"/>
        <v>0</v>
      </c>
      <c r="I26" s="171">
        <f t="shared" si="4"/>
        <v>0</v>
      </c>
      <c r="J26" s="171">
        <f t="shared" si="4"/>
        <v>0</v>
      </c>
      <c r="K26" s="171">
        <f t="shared" si="4"/>
        <v>350000</v>
      </c>
      <c r="L26" s="171">
        <f t="shared" si="4"/>
        <v>0</v>
      </c>
      <c r="M26" s="171">
        <f t="shared" si="4"/>
        <v>0</v>
      </c>
      <c r="N26" s="171"/>
      <c r="O26" s="171">
        <f t="shared" si="4"/>
        <v>0</v>
      </c>
      <c r="P26" s="171">
        <f t="shared" si="4"/>
        <v>750000</v>
      </c>
      <c r="Q26" s="171">
        <f t="shared" si="4"/>
        <v>0</v>
      </c>
      <c r="R26" s="171">
        <f t="shared" si="4"/>
        <v>0</v>
      </c>
    </row>
    <row r="27" spans="1:18" ht="27">
      <c r="A27" s="139">
        <v>25</v>
      </c>
      <c r="B27" s="139" t="s">
        <v>75</v>
      </c>
      <c r="C27" s="139">
        <f t="shared" si="0"/>
        <v>50000</v>
      </c>
      <c r="D27" s="139">
        <v>50000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139"/>
      <c r="O27" s="139">
        <v>0</v>
      </c>
      <c r="P27" s="139">
        <v>0</v>
      </c>
      <c r="Q27" s="139">
        <v>0</v>
      </c>
      <c r="R27" s="139">
        <v>0</v>
      </c>
    </row>
    <row r="28" spans="1:18" ht="27">
      <c r="A28" s="139">
        <v>26</v>
      </c>
      <c r="B28" s="139" t="s">
        <v>77</v>
      </c>
      <c r="C28" s="139">
        <f t="shared" si="0"/>
        <v>250000</v>
      </c>
      <c r="D28" s="139">
        <v>250000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/>
      <c r="O28" s="139">
        <v>0</v>
      </c>
      <c r="P28" s="139">
        <v>0</v>
      </c>
      <c r="Q28" s="139">
        <v>0</v>
      </c>
      <c r="R28" s="139">
        <v>0</v>
      </c>
    </row>
    <row r="29" spans="1:18" s="172" customFormat="1" ht="27">
      <c r="A29" s="171">
        <v>27</v>
      </c>
      <c r="B29" s="171" t="s">
        <v>704</v>
      </c>
      <c r="C29" s="171">
        <f t="shared" si="0"/>
        <v>300000</v>
      </c>
      <c r="D29" s="171">
        <f>SUM(D27:D28)</f>
        <v>300000</v>
      </c>
      <c r="E29" s="171">
        <v>0</v>
      </c>
      <c r="F29" s="171">
        <v>0</v>
      </c>
      <c r="G29" s="171">
        <v>0</v>
      </c>
      <c r="H29" s="171">
        <v>0</v>
      </c>
      <c r="I29" s="171">
        <v>0</v>
      </c>
      <c r="J29" s="171">
        <v>0</v>
      </c>
      <c r="K29" s="171">
        <v>0</v>
      </c>
      <c r="L29" s="171">
        <v>0</v>
      </c>
      <c r="M29" s="171">
        <v>0</v>
      </c>
      <c r="N29" s="171"/>
      <c r="O29" s="171">
        <v>0</v>
      </c>
      <c r="P29" s="171">
        <v>0</v>
      </c>
      <c r="Q29" s="171">
        <v>0</v>
      </c>
      <c r="R29" s="171">
        <v>0</v>
      </c>
    </row>
    <row r="30" spans="1:18" ht="14.25">
      <c r="A30" s="139">
        <v>28</v>
      </c>
      <c r="B30" s="139" t="s">
        <v>80</v>
      </c>
      <c r="C30" s="139">
        <f t="shared" si="0"/>
        <v>1860000</v>
      </c>
      <c r="D30" s="139">
        <v>400000</v>
      </c>
      <c r="E30" s="139">
        <v>20000</v>
      </c>
      <c r="F30" s="139">
        <v>150000</v>
      </c>
      <c r="G30" s="139">
        <v>0</v>
      </c>
      <c r="H30" s="139">
        <v>0</v>
      </c>
      <c r="I30" s="139">
        <v>0</v>
      </c>
      <c r="J30" s="139">
        <v>500000</v>
      </c>
      <c r="K30" s="139">
        <v>0</v>
      </c>
      <c r="L30" s="139">
        <v>400000</v>
      </c>
      <c r="M30" s="139">
        <v>20000</v>
      </c>
      <c r="N30" s="139"/>
      <c r="O30" s="139">
        <v>20000</v>
      </c>
      <c r="P30" s="139">
        <v>350000</v>
      </c>
      <c r="Q30" s="139">
        <v>0</v>
      </c>
      <c r="R30" s="139">
        <v>0</v>
      </c>
    </row>
    <row r="31" spans="1:18" ht="14.25">
      <c r="A31" s="139">
        <v>29</v>
      </c>
      <c r="B31" s="139" t="s">
        <v>82</v>
      </c>
      <c r="C31" s="139">
        <f t="shared" si="0"/>
        <v>0</v>
      </c>
      <c r="D31" s="139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  <c r="L31" s="139">
        <v>0</v>
      </c>
      <c r="M31" s="139">
        <v>0</v>
      </c>
      <c r="N31" s="139"/>
      <c r="O31" s="139">
        <v>0</v>
      </c>
      <c r="P31" s="139">
        <v>0</v>
      </c>
      <c r="Q31" s="139">
        <v>0</v>
      </c>
      <c r="R31" s="139">
        <v>0</v>
      </c>
    </row>
    <row r="32" spans="1:18" ht="14.25">
      <c r="A32" s="139">
        <v>30</v>
      </c>
      <c r="B32" s="139" t="s">
        <v>348</v>
      </c>
      <c r="C32" s="139">
        <f t="shared" si="0"/>
        <v>200000</v>
      </c>
      <c r="D32" s="139">
        <v>0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139">
        <v>100000</v>
      </c>
      <c r="M32" s="139">
        <v>0</v>
      </c>
      <c r="N32" s="139"/>
      <c r="O32" s="139">
        <v>0</v>
      </c>
      <c r="P32" s="139">
        <v>100000</v>
      </c>
      <c r="Q32" s="139">
        <v>0</v>
      </c>
      <c r="R32" s="139">
        <v>0</v>
      </c>
    </row>
    <row r="33" spans="1:18" ht="27">
      <c r="A33" s="139">
        <v>31</v>
      </c>
      <c r="B33" s="139" t="s">
        <v>85</v>
      </c>
      <c r="C33" s="139">
        <f t="shared" si="0"/>
        <v>1582000</v>
      </c>
      <c r="D33" s="139">
        <v>0</v>
      </c>
      <c r="E33" s="139">
        <v>150000</v>
      </c>
      <c r="F33" s="139">
        <v>0</v>
      </c>
      <c r="G33" s="139">
        <v>0</v>
      </c>
      <c r="H33" s="139">
        <v>1000000</v>
      </c>
      <c r="I33" s="139">
        <v>0</v>
      </c>
      <c r="J33" s="139">
        <v>132000</v>
      </c>
      <c r="K33" s="139">
        <v>150000</v>
      </c>
      <c r="L33" s="139">
        <v>50000</v>
      </c>
      <c r="M33" s="139">
        <v>0</v>
      </c>
      <c r="N33" s="139"/>
      <c r="O33" s="139">
        <v>0</v>
      </c>
      <c r="P33" s="139">
        <v>100000</v>
      </c>
      <c r="Q33" s="139">
        <v>0</v>
      </c>
      <c r="R33" s="139">
        <v>0</v>
      </c>
    </row>
    <row r="34" spans="1:18" ht="14.25">
      <c r="A34" s="139">
        <v>32</v>
      </c>
      <c r="B34" s="139" t="s">
        <v>349</v>
      </c>
      <c r="C34" s="139">
        <f t="shared" si="0"/>
        <v>0</v>
      </c>
      <c r="D34" s="139">
        <v>0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/>
      <c r="O34" s="139">
        <v>0</v>
      </c>
      <c r="P34" s="139">
        <v>0</v>
      </c>
      <c r="Q34" s="139">
        <v>0</v>
      </c>
      <c r="R34" s="139">
        <v>0</v>
      </c>
    </row>
    <row r="35" spans="1:18" ht="27">
      <c r="A35" s="139">
        <v>33</v>
      </c>
      <c r="B35" s="139" t="s">
        <v>88</v>
      </c>
      <c r="C35" s="139">
        <f aca="true" t="shared" si="5" ref="C35:C66">SUM(D35:R35)</f>
        <v>1300000</v>
      </c>
      <c r="D35" s="139">
        <v>120000</v>
      </c>
      <c r="E35" s="139">
        <v>0</v>
      </c>
      <c r="F35" s="139">
        <v>150000</v>
      </c>
      <c r="G35" s="139">
        <v>0</v>
      </c>
      <c r="H35" s="139">
        <v>0</v>
      </c>
      <c r="I35" s="139">
        <v>130000</v>
      </c>
      <c r="J35" s="139">
        <v>0</v>
      </c>
      <c r="K35" s="139">
        <v>0</v>
      </c>
      <c r="L35" s="139">
        <v>0</v>
      </c>
      <c r="M35" s="139">
        <v>0</v>
      </c>
      <c r="N35" s="139"/>
      <c r="O35" s="139">
        <v>0</v>
      </c>
      <c r="P35" s="139">
        <v>900000</v>
      </c>
      <c r="Q35" s="139">
        <v>0</v>
      </c>
      <c r="R35" s="139">
        <v>0</v>
      </c>
    </row>
    <row r="36" spans="1:18" ht="14.25">
      <c r="A36" s="139">
        <v>34</v>
      </c>
      <c r="B36" s="139" t="s">
        <v>350</v>
      </c>
      <c r="C36" s="139">
        <f t="shared" si="5"/>
        <v>1720000</v>
      </c>
      <c r="D36" s="139">
        <v>700000</v>
      </c>
      <c r="E36" s="139">
        <v>120000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v>400000</v>
      </c>
      <c r="M36" s="139">
        <v>0</v>
      </c>
      <c r="N36" s="139"/>
      <c r="O36" s="139">
        <v>0</v>
      </c>
      <c r="P36" s="139">
        <v>500000</v>
      </c>
      <c r="Q36" s="139">
        <v>0</v>
      </c>
      <c r="R36" s="139">
        <v>0</v>
      </c>
    </row>
    <row r="37" spans="1:18" s="172" customFormat="1" ht="27">
      <c r="A37" s="171">
        <v>35</v>
      </c>
      <c r="B37" s="171" t="s">
        <v>705</v>
      </c>
      <c r="C37" s="171">
        <f t="shared" si="5"/>
        <v>6662000</v>
      </c>
      <c r="D37" s="171">
        <f>SUBTOTAL(9,D30:D36)</f>
        <v>1220000</v>
      </c>
      <c r="E37" s="171">
        <f aca="true" t="shared" si="6" ref="E37:M37">SUBTOTAL(9,E30:E36)</f>
        <v>290000</v>
      </c>
      <c r="F37" s="171">
        <f t="shared" si="6"/>
        <v>300000</v>
      </c>
      <c r="G37" s="171">
        <f t="shared" si="6"/>
        <v>0</v>
      </c>
      <c r="H37" s="171">
        <f t="shared" si="6"/>
        <v>1000000</v>
      </c>
      <c r="I37" s="171">
        <f t="shared" si="6"/>
        <v>130000</v>
      </c>
      <c r="J37" s="171">
        <f t="shared" si="6"/>
        <v>632000</v>
      </c>
      <c r="K37" s="171">
        <f t="shared" si="6"/>
        <v>150000</v>
      </c>
      <c r="L37" s="171">
        <f t="shared" si="6"/>
        <v>950000</v>
      </c>
      <c r="M37" s="171">
        <f t="shared" si="6"/>
        <v>20000</v>
      </c>
      <c r="N37" s="171">
        <f>SUBTOTAL(9,N30:N36)</f>
        <v>0</v>
      </c>
      <c r="O37" s="171">
        <f>SUBTOTAL(9,O30:O36)</f>
        <v>20000</v>
      </c>
      <c r="P37" s="171">
        <f>SUBTOTAL(9,P30:P36)</f>
        <v>1950000</v>
      </c>
      <c r="Q37" s="171">
        <f>SUBTOTAL(9,Q30:Q36)</f>
        <v>0</v>
      </c>
      <c r="R37" s="171">
        <f>SUBTOTAL(9,R30:R36)</f>
        <v>0</v>
      </c>
    </row>
    <row r="38" spans="1:18" ht="14.25">
      <c r="A38" s="139">
        <v>36</v>
      </c>
      <c r="B38" s="139" t="s">
        <v>92</v>
      </c>
      <c r="C38" s="139">
        <f t="shared" si="5"/>
        <v>70000</v>
      </c>
      <c r="D38" s="139">
        <v>50000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39">
        <v>0</v>
      </c>
      <c r="N38" s="139"/>
      <c r="O38" s="139">
        <v>0</v>
      </c>
      <c r="P38" s="139">
        <v>20000</v>
      </c>
      <c r="Q38" s="139">
        <v>0</v>
      </c>
      <c r="R38" s="139">
        <v>0</v>
      </c>
    </row>
    <row r="39" spans="1:18" ht="14.25">
      <c r="A39" s="139">
        <v>37</v>
      </c>
      <c r="B39" s="139" t="s">
        <v>94</v>
      </c>
      <c r="C39" s="139">
        <f t="shared" si="5"/>
        <v>0</v>
      </c>
      <c r="D39" s="139">
        <v>0</v>
      </c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139">
        <v>0</v>
      </c>
      <c r="N39" s="139"/>
      <c r="O39" s="139">
        <v>0</v>
      </c>
      <c r="P39" s="139">
        <v>0</v>
      </c>
      <c r="Q39" s="139">
        <v>0</v>
      </c>
      <c r="R39" s="139">
        <v>0</v>
      </c>
    </row>
    <row r="40" spans="1:18" s="172" customFormat="1" ht="39.75">
      <c r="A40" s="171">
        <v>38</v>
      </c>
      <c r="B40" s="171" t="s">
        <v>706</v>
      </c>
      <c r="C40" s="171">
        <f t="shared" si="5"/>
        <v>70000</v>
      </c>
      <c r="D40" s="171">
        <f>SUBTOTAL(9,D38:D39)</f>
        <v>50000</v>
      </c>
      <c r="E40" s="171">
        <f aca="true" t="shared" si="7" ref="E40:R40">SUBTOTAL(9,E38:E39)</f>
        <v>0</v>
      </c>
      <c r="F40" s="171">
        <f t="shared" si="7"/>
        <v>0</v>
      </c>
      <c r="G40" s="171">
        <f t="shared" si="7"/>
        <v>0</v>
      </c>
      <c r="H40" s="171">
        <f t="shared" si="7"/>
        <v>0</v>
      </c>
      <c r="I40" s="171">
        <f t="shared" si="7"/>
        <v>0</v>
      </c>
      <c r="J40" s="171">
        <f t="shared" si="7"/>
        <v>0</v>
      </c>
      <c r="K40" s="171">
        <f t="shared" si="7"/>
        <v>0</v>
      </c>
      <c r="L40" s="171">
        <f t="shared" si="7"/>
        <v>0</v>
      </c>
      <c r="M40" s="171">
        <f t="shared" si="7"/>
        <v>0</v>
      </c>
      <c r="N40" s="171">
        <f t="shared" si="7"/>
        <v>0</v>
      </c>
      <c r="O40" s="171">
        <f t="shared" si="7"/>
        <v>0</v>
      </c>
      <c r="P40" s="171">
        <f t="shared" si="7"/>
        <v>20000</v>
      </c>
      <c r="Q40" s="171">
        <f t="shared" si="7"/>
        <v>0</v>
      </c>
      <c r="R40" s="171">
        <f t="shared" si="7"/>
        <v>0</v>
      </c>
    </row>
    <row r="41" spans="1:18" ht="39.75">
      <c r="A41" s="139">
        <v>39</v>
      </c>
      <c r="B41" s="139" t="s">
        <v>97</v>
      </c>
      <c r="C41" s="139">
        <f t="shared" si="5"/>
        <v>2263000</v>
      </c>
      <c r="D41" s="139">
        <v>450000</v>
      </c>
      <c r="E41" s="139">
        <v>85000</v>
      </c>
      <c r="F41" s="139">
        <v>81000</v>
      </c>
      <c r="G41" s="139">
        <v>0</v>
      </c>
      <c r="H41" s="139">
        <v>270000</v>
      </c>
      <c r="I41" s="139">
        <v>35000</v>
      </c>
      <c r="J41" s="139">
        <v>180000</v>
      </c>
      <c r="K41" s="139">
        <v>140000</v>
      </c>
      <c r="L41" s="139">
        <v>260000</v>
      </c>
      <c r="M41" s="139">
        <v>6000</v>
      </c>
      <c r="N41" s="139"/>
      <c r="O41" s="139">
        <v>6000</v>
      </c>
      <c r="P41" s="139">
        <v>750000</v>
      </c>
      <c r="Q41" s="139">
        <v>0</v>
      </c>
      <c r="R41" s="139">
        <v>0</v>
      </c>
    </row>
    <row r="42" spans="1:18" ht="14.25">
      <c r="A42" s="139">
        <v>40</v>
      </c>
      <c r="B42" s="139" t="s">
        <v>99</v>
      </c>
      <c r="C42" s="139">
        <f t="shared" si="5"/>
        <v>2000000</v>
      </c>
      <c r="D42" s="139">
        <v>2000000</v>
      </c>
      <c r="E42" s="139"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/>
      <c r="O42" s="139">
        <v>0</v>
      </c>
      <c r="P42" s="139">
        <v>0</v>
      </c>
      <c r="Q42" s="139">
        <v>0</v>
      </c>
      <c r="R42" s="139">
        <v>0</v>
      </c>
    </row>
    <row r="43" spans="1:18" ht="14.25">
      <c r="A43" s="139">
        <v>41</v>
      </c>
      <c r="B43" s="139" t="s">
        <v>351</v>
      </c>
      <c r="C43" s="139">
        <f t="shared" si="5"/>
        <v>0</v>
      </c>
      <c r="D43" s="139">
        <v>0</v>
      </c>
      <c r="E43" s="139"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/>
      <c r="O43" s="139">
        <v>0</v>
      </c>
      <c r="P43" s="139">
        <v>0</v>
      </c>
      <c r="Q43" s="139">
        <v>0</v>
      </c>
      <c r="R43" s="139">
        <v>0</v>
      </c>
    </row>
    <row r="44" spans="1:18" ht="27">
      <c r="A44" s="139">
        <v>42</v>
      </c>
      <c r="B44" s="139" t="s">
        <v>352</v>
      </c>
      <c r="C44" s="139">
        <f t="shared" si="5"/>
        <v>0</v>
      </c>
      <c r="D44" s="139">
        <v>0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139">
        <v>0</v>
      </c>
      <c r="M44" s="139">
        <v>0</v>
      </c>
      <c r="N44" s="139"/>
      <c r="O44" s="139">
        <v>0</v>
      </c>
      <c r="P44" s="139">
        <v>0</v>
      </c>
      <c r="Q44" s="139">
        <v>0</v>
      </c>
      <c r="R44" s="139">
        <v>0</v>
      </c>
    </row>
    <row r="45" spans="1:18" ht="14.25">
      <c r="A45" s="139">
        <v>43</v>
      </c>
      <c r="B45" s="139" t="s">
        <v>103</v>
      </c>
      <c r="C45" s="139">
        <f t="shared" si="5"/>
        <v>50000</v>
      </c>
      <c r="D45" s="139">
        <v>0</v>
      </c>
      <c r="E45" s="139">
        <v>0</v>
      </c>
      <c r="F45" s="139">
        <v>50000</v>
      </c>
      <c r="G45" s="139">
        <v>0</v>
      </c>
      <c r="H45" s="139">
        <v>0</v>
      </c>
      <c r="I45" s="139">
        <v>0</v>
      </c>
      <c r="J45" s="139">
        <v>0</v>
      </c>
      <c r="K45" s="139">
        <v>0</v>
      </c>
      <c r="L45" s="139">
        <v>0</v>
      </c>
      <c r="M45" s="139">
        <v>0</v>
      </c>
      <c r="N45" s="139"/>
      <c r="O45" s="139">
        <v>0</v>
      </c>
      <c r="P45" s="139">
        <v>0</v>
      </c>
      <c r="Q45" s="139">
        <v>0</v>
      </c>
      <c r="R45" s="139">
        <v>0</v>
      </c>
    </row>
    <row r="46" spans="1:18" s="172" customFormat="1" ht="39.75">
      <c r="A46" s="171">
        <v>44</v>
      </c>
      <c r="B46" s="171" t="s">
        <v>707</v>
      </c>
      <c r="C46" s="171">
        <f t="shared" si="5"/>
        <v>4313000</v>
      </c>
      <c r="D46" s="171">
        <f>D41+D42+D43+D44+D45</f>
        <v>2450000</v>
      </c>
      <c r="E46" s="171">
        <f aca="true" t="shared" si="8" ref="E46:R46">E41+E42+E43+E44+E45</f>
        <v>85000</v>
      </c>
      <c r="F46" s="171">
        <f t="shared" si="8"/>
        <v>131000</v>
      </c>
      <c r="G46" s="171">
        <f t="shared" si="8"/>
        <v>0</v>
      </c>
      <c r="H46" s="171">
        <f t="shared" si="8"/>
        <v>270000</v>
      </c>
      <c r="I46" s="171">
        <f t="shared" si="8"/>
        <v>35000</v>
      </c>
      <c r="J46" s="171">
        <f t="shared" si="8"/>
        <v>180000</v>
      </c>
      <c r="K46" s="171">
        <f t="shared" si="8"/>
        <v>140000</v>
      </c>
      <c r="L46" s="171">
        <f t="shared" si="8"/>
        <v>260000</v>
      </c>
      <c r="M46" s="171">
        <f t="shared" si="8"/>
        <v>6000</v>
      </c>
      <c r="N46" s="171">
        <f t="shared" si="8"/>
        <v>0</v>
      </c>
      <c r="O46" s="171">
        <f t="shared" si="8"/>
        <v>6000</v>
      </c>
      <c r="P46" s="171">
        <f t="shared" si="8"/>
        <v>750000</v>
      </c>
      <c r="Q46" s="171">
        <f t="shared" si="8"/>
        <v>0</v>
      </c>
      <c r="R46" s="171">
        <f t="shared" si="8"/>
        <v>0</v>
      </c>
    </row>
    <row r="47" spans="1:18" s="172" customFormat="1" ht="27">
      <c r="A47" s="171">
        <v>45</v>
      </c>
      <c r="B47" s="171" t="s">
        <v>708</v>
      </c>
      <c r="C47" s="171">
        <f t="shared" si="5"/>
        <v>12575000</v>
      </c>
      <c r="D47" s="171">
        <f>D26+D29+D40+D46+D37</f>
        <v>4130000</v>
      </c>
      <c r="E47" s="171">
        <f aca="true" t="shared" si="9" ref="E47:R47">E26+E29+E40+E46+E37</f>
        <v>395000</v>
      </c>
      <c r="F47" s="171">
        <f t="shared" si="9"/>
        <v>431000</v>
      </c>
      <c r="G47" s="171">
        <f t="shared" si="9"/>
        <v>0</v>
      </c>
      <c r="H47" s="171">
        <f>H26+H29+H40+H46+H37</f>
        <v>1270000</v>
      </c>
      <c r="I47" s="171">
        <f t="shared" si="9"/>
        <v>165000</v>
      </c>
      <c r="J47" s="171">
        <f t="shared" si="9"/>
        <v>812000</v>
      </c>
      <c r="K47" s="171">
        <f t="shared" si="9"/>
        <v>640000</v>
      </c>
      <c r="L47" s="171">
        <f t="shared" si="9"/>
        <v>1210000</v>
      </c>
      <c r="M47" s="171">
        <f t="shared" si="9"/>
        <v>26000</v>
      </c>
      <c r="N47" s="171">
        <f t="shared" si="9"/>
        <v>0</v>
      </c>
      <c r="O47" s="171">
        <f t="shared" si="9"/>
        <v>26000</v>
      </c>
      <c r="P47" s="171">
        <f t="shared" si="9"/>
        <v>3470000</v>
      </c>
      <c r="Q47" s="171">
        <f t="shared" si="9"/>
        <v>0</v>
      </c>
      <c r="R47" s="171">
        <f t="shared" si="9"/>
        <v>0</v>
      </c>
    </row>
    <row r="48" spans="1:18" ht="14.25">
      <c r="A48" s="139">
        <v>46</v>
      </c>
      <c r="B48" s="139" t="s">
        <v>107</v>
      </c>
      <c r="C48" s="139">
        <f t="shared" si="5"/>
        <v>0</v>
      </c>
      <c r="D48" s="139">
        <v>0</v>
      </c>
      <c r="E48" s="139"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  <c r="L48" s="139">
        <v>0</v>
      </c>
      <c r="M48" s="139">
        <v>0</v>
      </c>
      <c r="N48" s="139"/>
      <c r="O48" s="139">
        <v>0</v>
      </c>
      <c r="P48" s="139">
        <v>0</v>
      </c>
      <c r="Q48" s="139">
        <v>0</v>
      </c>
      <c r="R48" s="139">
        <v>0</v>
      </c>
    </row>
    <row r="49" spans="1:18" ht="14.25">
      <c r="A49" s="139">
        <v>47</v>
      </c>
      <c r="B49" s="139" t="s">
        <v>324</v>
      </c>
      <c r="C49" s="139">
        <f t="shared" si="5"/>
        <v>0</v>
      </c>
      <c r="D49" s="139">
        <v>0</v>
      </c>
      <c r="E49" s="139"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39"/>
      <c r="O49" s="139">
        <v>0</v>
      </c>
      <c r="P49" s="139">
        <v>0</v>
      </c>
      <c r="Q49" s="139">
        <v>0</v>
      </c>
      <c r="R49" s="139">
        <v>0</v>
      </c>
    </row>
    <row r="50" spans="1:18" ht="14.25">
      <c r="A50" s="139">
        <v>48</v>
      </c>
      <c r="B50" s="139" t="s">
        <v>353</v>
      </c>
      <c r="C50" s="139">
        <f t="shared" si="5"/>
        <v>0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/>
      <c r="O50" s="139">
        <v>0</v>
      </c>
      <c r="P50" s="139">
        <v>0</v>
      </c>
      <c r="Q50" s="139">
        <v>0</v>
      </c>
      <c r="R50" s="139">
        <v>0</v>
      </c>
    </row>
    <row r="51" spans="1:18" ht="27">
      <c r="A51" s="139">
        <v>49</v>
      </c>
      <c r="B51" s="139" t="s">
        <v>354</v>
      </c>
      <c r="C51" s="139">
        <f t="shared" si="5"/>
        <v>0</v>
      </c>
      <c r="D51" s="139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v>0</v>
      </c>
      <c r="M51" s="139">
        <v>0</v>
      </c>
      <c r="N51" s="139"/>
      <c r="O51" s="139">
        <v>0</v>
      </c>
      <c r="P51" s="139">
        <v>0</v>
      </c>
      <c r="Q51" s="139">
        <v>0</v>
      </c>
      <c r="R51" s="139">
        <v>0</v>
      </c>
    </row>
    <row r="52" spans="1:18" ht="39.75">
      <c r="A52" s="139">
        <v>50</v>
      </c>
      <c r="B52" s="139" t="s">
        <v>355</v>
      </c>
      <c r="C52" s="139">
        <f t="shared" si="5"/>
        <v>0</v>
      </c>
      <c r="D52" s="139">
        <v>0</v>
      </c>
      <c r="E52" s="139">
        <v>0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139">
        <v>0</v>
      </c>
      <c r="L52" s="139">
        <v>0</v>
      </c>
      <c r="M52" s="139">
        <v>0</v>
      </c>
      <c r="N52" s="139"/>
      <c r="O52" s="139">
        <v>0</v>
      </c>
      <c r="P52" s="139">
        <v>0</v>
      </c>
      <c r="Q52" s="139">
        <v>0</v>
      </c>
      <c r="R52" s="139">
        <v>0</v>
      </c>
    </row>
    <row r="53" spans="1:18" ht="14.25">
      <c r="A53" s="139">
        <v>51</v>
      </c>
      <c r="B53" s="139" t="s">
        <v>356</v>
      </c>
      <c r="C53" s="139">
        <f t="shared" si="5"/>
        <v>0</v>
      </c>
      <c r="D53" s="139">
        <v>0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v>0</v>
      </c>
      <c r="L53" s="139">
        <v>0</v>
      </c>
      <c r="M53" s="139">
        <v>0</v>
      </c>
      <c r="N53" s="139"/>
      <c r="O53" s="139">
        <v>0</v>
      </c>
      <c r="P53" s="139">
        <v>0</v>
      </c>
      <c r="Q53" s="139">
        <v>0</v>
      </c>
      <c r="R53" s="139">
        <v>0</v>
      </c>
    </row>
    <row r="54" spans="1:18" ht="27">
      <c r="A54" s="139">
        <v>52</v>
      </c>
      <c r="B54" s="139" t="s">
        <v>357</v>
      </c>
      <c r="C54" s="139">
        <f t="shared" si="5"/>
        <v>0</v>
      </c>
      <c r="D54" s="139">
        <v>0</v>
      </c>
      <c r="E54" s="139">
        <v>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  <c r="L54" s="139">
        <v>0</v>
      </c>
      <c r="M54" s="139">
        <v>0</v>
      </c>
      <c r="N54" s="139"/>
      <c r="O54" s="139">
        <v>0</v>
      </c>
      <c r="P54" s="139">
        <v>0</v>
      </c>
      <c r="Q54" s="139">
        <v>0</v>
      </c>
      <c r="R54" s="139">
        <v>0</v>
      </c>
    </row>
    <row r="55" spans="1:18" ht="14.25">
      <c r="A55" s="139">
        <v>53</v>
      </c>
      <c r="B55" s="139" t="s">
        <v>358</v>
      </c>
      <c r="C55" s="139">
        <f t="shared" si="5"/>
        <v>1000000</v>
      </c>
      <c r="D55" s="139">
        <v>0</v>
      </c>
      <c r="E55" s="139"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v>0</v>
      </c>
      <c r="L55" s="139">
        <v>0</v>
      </c>
      <c r="M55" s="139">
        <v>0</v>
      </c>
      <c r="N55" s="139"/>
      <c r="O55" s="139">
        <v>0</v>
      </c>
      <c r="P55" s="139">
        <v>0</v>
      </c>
      <c r="Q55" s="139">
        <v>0</v>
      </c>
      <c r="R55" s="139">
        <v>1000000</v>
      </c>
    </row>
    <row r="56" spans="1:18" s="172" customFormat="1" ht="27">
      <c r="A56" s="171">
        <v>54</v>
      </c>
      <c r="B56" s="171" t="s">
        <v>709</v>
      </c>
      <c r="C56" s="171">
        <f t="shared" si="5"/>
        <v>1000000</v>
      </c>
      <c r="D56" s="171">
        <v>0</v>
      </c>
      <c r="E56" s="171">
        <v>0</v>
      </c>
      <c r="F56" s="171">
        <v>0</v>
      </c>
      <c r="G56" s="171">
        <v>0</v>
      </c>
      <c r="H56" s="171">
        <v>0</v>
      </c>
      <c r="I56" s="171">
        <v>0</v>
      </c>
      <c r="J56" s="171">
        <v>0</v>
      </c>
      <c r="K56" s="171">
        <v>0</v>
      </c>
      <c r="L56" s="171">
        <v>0</v>
      </c>
      <c r="M56" s="171">
        <v>0</v>
      </c>
      <c r="N56" s="171"/>
      <c r="O56" s="171">
        <v>0</v>
      </c>
      <c r="P56" s="171">
        <v>0</v>
      </c>
      <c r="Q56" s="171">
        <v>0</v>
      </c>
      <c r="R56" s="171">
        <f>SUM(R41:R55)</f>
        <v>1000000</v>
      </c>
    </row>
    <row r="57" spans="1:18" ht="14.25">
      <c r="A57" s="139">
        <v>55</v>
      </c>
      <c r="B57" s="139" t="s">
        <v>359</v>
      </c>
      <c r="C57" s="139">
        <f t="shared" si="5"/>
        <v>0</v>
      </c>
      <c r="D57" s="139">
        <v>0</v>
      </c>
      <c r="E57" s="139">
        <v>0</v>
      </c>
      <c r="F57" s="139">
        <v>0</v>
      </c>
      <c r="G57" s="139">
        <v>0</v>
      </c>
      <c r="H57" s="139">
        <v>0</v>
      </c>
      <c r="I57" s="139">
        <v>0</v>
      </c>
      <c r="J57" s="139">
        <v>0</v>
      </c>
      <c r="K57" s="139">
        <v>0</v>
      </c>
      <c r="L57" s="139">
        <v>0</v>
      </c>
      <c r="M57" s="139">
        <v>0</v>
      </c>
      <c r="N57" s="139"/>
      <c r="O57" s="139">
        <v>0</v>
      </c>
      <c r="P57" s="139">
        <v>0</v>
      </c>
      <c r="Q57" s="139">
        <v>0</v>
      </c>
      <c r="R57" s="139">
        <v>0</v>
      </c>
    </row>
    <row r="58" spans="1:18" ht="39.75">
      <c r="A58" s="139">
        <v>56</v>
      </c>
      <c r="B58" s="139" t="s">
        <v>710</v>
      </c>
      <c r="C58" s="139">
        <f t="shared" si="5"/>
        <v>0</v>
      </c>
      <c r="D58" s="139">
        <v>0</v>
      </c>
      <c r="E58" s="139">
        <v>0</v>
      </c>
      <c r="F58" s="139">
        <v>0</v>
      </c>
      <c r="G58" s="139">
        <v>0</v>
      </c>
      <c r="H58" s="139">
        <v>0</v>
      </c>
      <c r="I58" s="139">
        <v>0</v>
      </c>
      <c r="J58" s="139">
        <v>0</v>
      </c>
      <c r="K58" s="139">
        <v>0</v>
      </c>
      <c r="L58" s="139">
        <v>0</v>
      </c>
      <c r="M58" s="139">
        <v>0</v>
      </c>
      <c r="N58" s="139"/>
      <c r="O58" s="139">
        <v>0</v>
      </c>
      <c r="P58" s="139">
        <v>0</v>
      </c>
      <c r="Q58" s="139">
        <v>0</v>
      </c>
      <c r="R58" s="139">
        <v>0</v>
      </c>
    </row>
    <row r="59" spans="1:18" ht="27">
      <c r="A59" s="139">
        <v>57</v>
      </c>
      <c r="B59" s="139" t="s">
        <v>711</v>
      </c>
      <c r="C59" s="139">
        <f t="shared" si="5"/>
        <v>0</v>
      </c>
      <c r="D59" s="139">
        <v>0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139">
        <v>0</v>
      </c>
      <c r="M59" s="139">
        <v>0</v>
      </c>
      <c r="N59" s="139"/>
      <c r="O59" s="139">
        <v>0</v>
      </c>
      <c r="P59" s="139">
        <v>0</v>
      </c>
      <c r="Q59" s="139">
        <v>0</v>
      </c>
      <c r="R59" s="139">
        <v>0</v>
      </c>
    </row>
    <row r="60" spans="1:18" ht="14.25">
      <c r="A60" s="139">
        <v>58</v>
      </c>
      <c r="B60" s="139" t="s">
        <v>712</v>
      </c>
      <c r="C60" s="139">
        <f t="shared" si="5"/>
        <v>0</v>
      </c>
      <c r="D60" s="139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139">
        <v>0</v>
      </c>
      <c r="M60" s="139">
        <v>0</v>
      </c>
      <c r="N60" s="139"/>
      <c r="O60" s="139">
        <v>0</v>
      </c>
      <c r="P60" s="139">
        <v>0</v>
      </c>
      <c r="Q60" s="139">
        <v>0</v>
      </c>
      <c r="R60" s="139">
        <v>0</v>
      </c>
    </row>
    <row r="61" spans="1:18" ht="27">
      <c r="A61" s="139">
        <v>59</v>
      </c>
      <c r="B61" s="139" t="s">
        <v>713</v>
      </c>
      <c r="C61" s="139">
        <f t="shared" si="5"/>
        <v>0</v>
      </c>
      <c r="D61" s="139">
        <v>0</v>
      </c>
      <c r="E61" s="139"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v>0</v>
      </c>
      <c r="L61" s="139">
        <v>0</v>
      </c>
      <c r="M61" s="139">
        <v>0</v>
      </c>
      <c r="N61" s="139"/>
      <c r="O61" s="139">
        <v>0</v>
      </c>
      <c r="P61" s="139">
        <v>0</v>
      </c>
      <c r="Q61" s="139">
        <v>0</v>
      </c>
      <c r="R61" s="139">
        <v>0</v>
      </c>
    </row>
    <row r="62" spans="1:18" ht="39.75">
      <c r="A62" s="139">
        <v>60</v>
      </c>
      <c r="B62" s="139" t="s">
        <v>120</v>
      </c>
      <c r="C62" s="139">
        <f t="shared" si="5"/>
        <v>0</v>
      </c>
      <c r="D62" s="139">
        <v>0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39">
        <v>0</v>
      </c>
      <c r="L62" s="139">
        <v>0</v>
      </c>
      <c r="M62" s="139">
        <v>0</v>
      </c>
      <c r="N62" s="139"/>
      <c r="O62" s="139">
        <v>0</v>
      </c>
      <c r="P62" s="139">
        <v>0</v>
      </c>
      <c r="Q62" s="139">
        <v>0</v>
      </c>
      <c r="R62" s="139">
        <v>0</v>
      </c>
    </row>
    <row r="63" spans="1:18" ht="39.75">
      <c r="A63" s="139">
        <v>61</v>
      </c>
      <c r="B63" s="139" t="s">
        <v>326</v>
      </c>
      <c r="C63" s="139">
        <f t="shared" si="5"/>
        <v>0</v>
      </c>
      <c r="D63" s="139">
        <v>0</v>
      </c>
      <c r="E63" s="139">
        <v>0</v>
      </c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9">
        <v>0</v>
      </c>
      <c r="L63" s="139">
        <v>0</v>
      </c>
      <c r="M63" s="139">
        <v>0</v>
      </c>
      <c r="N63" s="139"/>
      <c r="O63" s="139">
        <v>0</v>
      </c>
      <c r="P63" s="139">
        <v>0</v>
      </c>
      <c r="Q63" s="139">
        <v>0</v>
      </c>
      <c r="R63" s="139">
        <v>0</v>
      </c>
    </row>
    <row r="64" spans="1:18" ht="53.25">
      <c r="A64" s="139">
        <v>62</v>
      </c>
      <c r="B64" s="139" t="s">
        <v>360</v>
      </c>
      <c r="C64" s="139">
        <f t="shared" si="5"/>
        <v>0</v>
      </c>
      <c r="D64" s="139">
        <v>0</v>
      </c>
      <c r="E64" s="139">
        <v>0</v>
      </c>
      <c r="F64" s="139">
        <v>0</v>
      </c>
      <c r="G64" s="139">
        <v>0</v>
      </c>
      <c r="H64" s="139">
        <v>0</v>
      </c>
      <c r="I64" s="139">
        <v>0</v>
      </c>
      <c r="J64" s="139">
        <v>0</v>
      </c>
      <c r="K64" s="139">
        <v>0</v>
      </c>
      <c r="L64" s="139">
        <v>0</v>
      </c>
      <c r="M64" s="139">
        <v>0</v>
      </c>
      <c r="N64" s="139"/>
      <c r="O64" s="139">
        <v>0</v>
      </c>
      <c r="P64" s="139">
        <v>0</v>
      </c>
      <c r="Q64" s="139">
        <v>0</v>
      </c>
      <c r="R64" s="139">
        <v>0</v>
      </c>
    </row>
    <row r="65" spans="1:18" ht="39.75">
      <c r="A65" s="139">
        <v>63</v>
      </c>
      <c r="B65" s="139" t="s">
        <v>328</v>
      </c>
      <c r="C65" s="139">
        <f t="shared" si="5"/>
        <v>2899000</v>
      </c>
      <c r="D65" s="139">
        <v>1885000</v>
      </c>
      <c r="E65" s="139"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214000</v>
      </c>
      <c r="O65" s="139">
        <v>0</v>
      </c>
      <c r="P65" s="139">
        <v>0</v>
      </c>
      <c r="Q65" s="139">
        <v>800000</v>
      </c>
      <c r="R65" s="139">
        <v>0</v>
      </c>
    </row>
    <row r="66" spans="1:18" ht="39.75">
      <c r="A66" s="139">
        <v>64</v>
      </c>
      <c r="B66" s="139" t="s">
        <v>361</v>
      </c>
      <c r="C66" s="139">
        <f t="shared" si="5"/>
        <v>0</v>
      </c>
      <c r="D66" s="139">
        <v>0</v>
      </c>
      <c r="E66" s="139">
        <v>0</v>
      </c>
      <c r="F66" s="139">
        <v>0</v>
      </c>
      <c r="G66" s="139">
        <v>0</v>
      </c>
      <c r="H66" s="139">
        <v>0</v>
      </c>
      <c r="I66" s="139">
        <v>0</v>
      </c>
      <c r="J66" s="139">
        <v>0</v>
      </c>
      <c r="K66" s="139">
        <v>0</v>
      </c>
      <c r="L66" s="139">
        <v>0</v>
      </c>
      <c r="M66" s="139">
        <v>0</v>
      </c>
      <c r="N66" s="139"/>
      <c r="O66" s="139">
        <v>0</v>
      </c>
      <c r="P66" s="139">
        <v>0</v>
      </c>
      <c r="Q66" s="139">
        <v>0</v>
      </c>
      <c r="R66" s="139">
        <v>0</v>
      </c>
    </row>
    <row r="67" spans="1:18" ht="39.75">
      <c r="A67" s="139">
        <v>65</v>
      </c>
      <c r="B67" s="139" t="s">
        <v>362</v>
      </c>
      <c r="C67" s="139">
        <f aca="true" t="shared" si="10" ref="C67:C97">SUM(D67:R67)</f>
        <v>0</v>
      </c>
      <c r="D67" s="139">
        <v>0</v>
      </c>
      <c r="E67" s="139">
        <v>0</v>
      </c>
      <c r="F67" s="139">
        <v>0</v>
      </c>
      <c r="G67" s="139">
        <v>0</v>
      </c>
      <c r="H67" s="139">
        <v>0</v>
      </c>
      <c r="I67" s="139">
        <v>0</v>
      </c>
      <c r="J67" s="139">
        <v>0</v>
      </c>
      <c r="K67" s="139">
        <v>0</v>
      </c>
      <c r="L67" s="139">
        <v>0</v>
      </c>
      <c r="M67" s="139">
        <v>0</v>
      </c>
      <c r="N67" s="139"/>
      <c r="O67" s="139">
        <v>0</v>
      </c>
      <c r="P67" s="139">
        <v>0</v>
      </c>
      <c r="Q67" s="139">
        <v>0</v>
      </c>
      <c r="R67" s="139">
        <v>0</v>
      </c>
    </row>
    <row r="68" spans="1:18" ht="14.25">
      <c r="A68" s="139">
        <v>66</v>
      </c>
      <c r="B68" s="139" t="s">
        <v>127</v>
      </c>
      <c r="C68" s="139">
        <f t="shared" si="10"/>
        <v>0</v>
      </c>
      <c r="D68" s="139">
        <v>0</v>
      </c>
      <c r="E68" s="139">
        <v>0</v>
      </c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139">
        <v>0</v>
      </c>
      <c r="M68" s="139">
        <v>0</v>
      </c>
      <c r="N68" s="139"/>
      <c r="O68" s="139">
        <v>0</v>
      </c>
      <c r="P68" s="139">
        <v>0</v>
      </c>
      <c r="Q68" s="139">
        <v>0</v>
      </c>
      <c r="R68" s="139">
        <v>0</v>
      </c>
    </row>
    <row r="69" spans="1:18" ht="14.25">
      <c r="A69" s="139">
        <v>67</v>
      </c>
      <c r="B69" s="139" t="s">
        <v>129</v>
      </c>
      <c r="C69" s="139">
        <f t="shared" si="10"/>
        <v>0</v>
      </c>
      <c r="D69" s="139">
        <v>0</v>
      </c>
      <c r="E69" s="139"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139">
        <v>0</v>
      </c>
      <c r="M69" s="139">
        <v>0</v>
      </c>
      <c r="N69" s="139"/>
      <c r="O69" s="139">
        <v>0</v>
      </c>
      <c r="P69" s="139">
        <v>0</v>
      </c>
      <c r="Q69" s="139">
        <v>0</v>
      </c>
      <c r="R69" s="139">
        <v>0</v>
      </c>
    </row>
    <row r="70" spans="1:18" ht="27">
      <c r="A70" s="139">
        <v>68</v>
      </c>
      <c r="B70" s="139" t="s">
        <v>714</v>
      </c>
      <c r="C70" s="139">
        <f t="shared" si="10"/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39"/>
      <c r="O70" s="139">
        <v>0</v>
      </c>
      <c r="P70" s="139">
        <v>0</v>
      </c>
      <c r="Q70" s="139">
        <v>0</v>
      </c>
      <c r="R70" s="139">
        <v>0</v>
      </c>
    </row>
    <row r="71" spans="1:18" ht="39.75">
      <c r="A71" s="139">
        <v>69</v>
      </c>
      <c r="B71" s="139" t="s">
        <v>363</v>
      </c>
      <c r="C71" s="139">
        <f t="shared" si="10"/>
        <v>714000</v>
      </c>
      <c r="D71" s="139">
        <v>664000</v>
      </c>
      <c r="E71" s="139">
        <v>0</v>
      </c>
      <c r="F71" s="139">
        <v>0</v>
      </c>
      <c r="G71" s="139">
        <v>50000</v>
      </c>
      <c r="H71" s="139">
        <v>0</v>
      </c>
      <c r="I71" s="139">
        <v>0</v>
      </c>
      <c r="J71" s="139">
        <v>0</v>
      </c>
      <c r="K71" s="139">
        <v>0</v>
      </c>
      <c r="L71" s="139"/>
      <c r="M71" s="139">
        <v>0</v>
      </c>
      <c r="N71" s="139"/>
      <c r="O71" s="139">
        <v>0</v>
      </c>
      <c r="P71" s="139">
        <v>0</v>
      </c>
      <c r="Q71" s="139">
        <v>0</v>
      </c>
      <c r="R71" s="139">
        <v>0</v>
      </c>
    </row>
    <row r="72" spans="1:18" ht="14.25">
      <c r="A72" s="139">
        <v>70</v>
      </c>
      <c r="B72" s="139" t="s">
        <v>715</v>
      </c>
      <c r="C72" s="219">
        <f t="shared" si="10"/>
        <v>7743683</v>
      </c>
      <c r="D72" s="219">
        <v>7743683</v>
      </c>
      <c r="E72" s="139">
        <v>0</v>
      </c>
      <c r="F72" s="139">
        <v>0</v>
      </c>
      <c r="G72" s="139">
        <v>0</v>
      </c>
      <c r="H72" s="139">
        <v>0</v>
      </c>
      <c r="I72" s="139">
        <v>0</v>
      </c>
      <c r="J72" s="139">
        <v>0</v>
      </c>
      <c r="K72" s="139">
        <v>0</v>
      </c>
      <c r="L72" s="139">
        <v>0</v>
      </c>
      <c r="M72" s="139">
        <v>0</v>
      </c>
      <c r="N72" s="139"/>
      <c r="O72" s="139">
        <v>0</v>
      </c>
      <c r="P72" s="139">
        <v>0</v>
      </c>
      <c r="Q72" s="139">
        <v>0</v>
      </c>
      <c r="R72" s="139">
        <v>0</v>
      </c>
    </row>
    <row r="73" spans="1:18" s="172" customFormat="1" ht="27">
      <c r="A73" s="171">
        <v>71</v>
      </c>
      <c r="B73" s="171" t="s">
        <v>716</v>
      </c>
      <c r="C73" s="171">
        <f t="shared" si="10"/>
        <v>11356683</v>
      </c>
      <c r="D73" s="171">
        <f>D65+D71+D72</f>
        <v>10292683</v>
      </c>
      <c r="E73" s="171">
        <f aca="true" t="shared" si="11" ref="E73:R73">E65+E71+E72</f>
        <v>0</v>
      </c>
      <c r="F73" s="171">
        <f t="shared" si="11"/>
        <v>0</v>
      </c>
      <c r="G73" s="171">
        <f t="shared" si="11"/>
        <v>50000</v>
      </c>
      <c r="H73" s="171">
        <f t="shared" si="11"/>
        <v>0</v>
      </c>
      <c r="I73" s="171">
        <f t="shared" si="11"/>
        <v>0</v>
      </c>
      <c r="J73" s="171">
        <f t="shared" si="11"/>
        <v>0</v>
      </c>
      <c r="K73" s="171">
        <f t="shared" si="11"/>
        <v>0</v>
      </c>
      <c r="L73" s="171">
        <f>L65+L71+L72</f>
        <v>0</v>
      </c>
      <c r="M73" s="171">
        <f t="shared" si="11"/>
        <v>0</v>
      </c>
      <c r="N73" s="171">
        <f t="shared" si="11"/>
        <v>214000</v>
      </c>
      <c r="O73" s="171">
        <f t="shared" si="11"/>
        <v>0</v>
      </c>
      <c r="P73" s="171">
        <f t="shared" si="11"/>
        <v>0</v>
      </c>
      <c r="Q73" s="171">
        <f t="shared" si="11"/>
        <v>800000</v>
      </c>
      <c r="R73" s="171">
        <f t="shared" si="11"/>
        <v>0</v>
      </c>
    </row>
    <row r="74" spans="1:18" ht="27">
      <c r="A74" s="139">
        <v>72</v>
      </c>
      <c r="B74" s="139" t="s">
        <v>134</v>
      </c>
      <c r="C74" s="139">
        <f t="shared" si="10"/>
        <v>0</v>
      </c>
      <c r="D74" s="139">
        <v>0</v>
      </c>
      <c r="E74" s="139">
        <v>0</v>
      </c>
      <c r="F74" s="139">
        <v>0</v>
      </c>
      <c r="G74" s="139">
        <v>0</v>
      </c>
      <c r="H74" s="139">
        <v>0</v>
      </c>
      <c r="I74" s="139">
        <v>0</v>
      </c>
      <c r="J74" s="139">
        <v>0</v>
      </c>
      <c r="K74" s="139">
        <v>0</v>
      </c>
      <c r="L74" s="139">
        <v>0</v>
      </c>
      <c r="M74" s="139">
        <v>0</v>
      </c>
      <c r="N74" s="139"/>
      <c r="O74" s="139">
        <v>0</v>
      </c>
      <c r="P74" s="139">
        <v>0</v>
      </c>
      <c r="Q74" s="139">
        <v>0</v>
      </c>
      <c r="R74" s="139">
        <v>0</v>
      </c>
    </row>
    <row r="75" spans="1:18" ht="14.25">
      <c r="A75" s="139">
        <v>73</v>
      </c>
      <c r="B75" s="139" t="s">
        <v>364</v>
      </c>
      <c r="C75" s="139">
        <f t="shared" si="10"/>
        <v>0</v>
      </c>
      <c r="D75" s="139">
        <v>0</v>
      </c>
      <c r="E75" s="139">
        <v>0</v>
      </c>
      <c r="F75" s="139">
        <v>0</v>
      </c>
      <c r="G75" s="139">
        <v>0</v>
      </c>
      <c r="H75" s="139">
        <v>0</v>
      </c>
      <c r="I75" s="139">
        <v>0</v>
      </c>
      <c r="J75" s="139">
        <v>0</v>
      </c>
      <c r="K75" s="139">
        <v>0</v>
      </c>
      <c r="L75" s="139">
        <v>0</v>
      </c>
      <c r="M75" s="139">
        <v>0</v>
      </c>
      <c r="N75" s="139"/>
      <c r="O75" s="139">
        <v>0</v>
      </c>
      <c r="P75" s="139">
        <v>0</v>
      </c>
      <c r="Q75" s="139">
        <v>0</v>
      </c>
      <c r="R75" s="139">
        <v>0</v>
      </c>
    </row>
    <row r="76" spans="1:18" ht="27">
      <c r="A76" s="139">
        <v>74</v>
      </c>
      <c r="B76" s="139" t="s">
        <v>137</v>
      </c>
      <c r="C76" s="139">
        <f t="shared" si="10"/>
        <v>0</v>
      </c>
      <c r="D76" s="139">
        <v>0</v>
      </c>
      <c r="E76" s="139">
        <v>0</v>
      </c>
      <c r="F76" s="139">
        <v>0</v>
      </c>
      <c r="G76" s="139">
        <v>0</v>
      </c>
      <c r="H76" s="139">
        <v>0</v>
      </c>
      <c r="I76" s="139">
        <v>0</v>
      </c>
      <c r="J76" s="139">
        <v>0</v>
      </c>
      <c r="K76" s="139">
        <v>0</v>
      </c>
      <c r="L76" s="139">
        <v>0</v>
      </c>
      <c r="M76" s="139">
        <v>0</v>
      </c>
      <c r="N76" s="139"/>
      <c r="O76" s="139">
        <v>0</v>
      </c>
      <c r="P76" s="139">
        <v>0</v>
      </c>
      <c r="Q76" s="139">
        <v>0</v>
      </c>
      <c r="R76" s="139">
        <v>0</v>
      </c>
    </row>
    <row r="77" spans="1:18" ht="27">
      <c r="A77" s="139">
        <v>75</v>
      </c>
      <c r="B77" s="139" t="s">
        <v>139</v>
      </c>
      <c r="C77" s="139">
        <f t="shared" si="10"/>
        <v>10700000</v>
      </c>
      <c r="D77" s="139">
        <v>3000000</v>
      </c>
      <c r="E77" s="139">
        <v>700000</v>
      </c>
      <c r="F77" s="139">
        <v>0</v>
      </c>
      <c r="G77" s="139">
        <v>0</v>
      </c>
      <c r="H77" s="139"/>
      <c r="I77" s="139">
        <v>0</v>
      </c>
      <c r="J77" s="139">
        <v>0</v>
      </c>
      <c r="K77" s="139">
        <v>0</v>
      </c>
      <c r="L77" s="139">
        <v>7000000</v>
      </c>
      <c r="M77" s="139"/>
      <c r="N77" s="139"/>
      <c r="O77" s="139">
        <v>0</v>
      </c>
      <c r="P77" s="139">
        <v>0</v>
      </c>
      <c r="Q77" s="139">
        <v>0</v>
      </c>
      <c r="R77" s="139">
        <v>0</v>
      </c>
    </row>
    <row r="78" spans="1:18" ht="14.25">
      <c r="A78" s="139">
        <v>76</v>
      </c>
      <c r="B78" s="139" t="s">
        <v>141</v>
      </c>
      <c r="C78" s="139">
        <f t="shared" si="10"/>
        <v>0</v>
      </c>
      <c r="D78" s="139">
        <v>0</v>
      </c>
      <c r="E78" s="139">
        <v>0</v>
      </c>
      <c r="F78" s="139">
        <v>0</v>
      </c>
      <c r="G78" s="139">
        <v>0</v>
      </c>
      <c r="H78" s="139">
        <v>0</v>
      </c>
      <c r="I78" s="139">
        <v>0</v>
      </c>
      <c r="J78" s="139">
        <v>0</v>
      </c>
      <c r="K78" s="139">
        <v>0</v>
      </c>
      <c r="L78" s="139">
        <v>0</v>
      </c>
      <c r="M78" s="139">
        <v>0</v>
      </c>
      <c r="N78" s="139"/>
      <c r="O78" s="139">
        <v>0</v>
      </c>
      <c r="P78" s="139">
        <v>0</v>
      </c>
      <c r="Q78" s="139">
        <v>0</v>
      </c>
      <c r="R78" s="139">
        <v>0</v>
      </c>
    </row>
    <row r="79" spans="1:18" ht="27">
      <c r="A79" s="139">
        <v>77</v>
      </c>
      <c r="B79" s="139" t="s">
        <v>143</v>
      </c>
      <c r="C79" s="139">
        <f t="shared" si="10"/>
        <v>0</v>
      </c>
      <c r="D79" s="139">
        <v>0</v>
      </c>
      <c r="E79" s="139">
        <v>0</v>
      </c>
      <c r="F79" s="139">
        <v>0</v>
      </c>
      <c r="G79" s="139">
        <v>0</v>
      </c>
      <c r="H79" s="139">
        <v>0</v>
      </c>
      <c r="I79" s="139">
        <v>0</v>
      </c>
      <c r="J79" s="139">
        <v>0</v>
      </c>
      <c r="K79" s="139">
        <v>0</v>
      </c>
      <c r="L79" s="139">
        <v>0</v>
      </c>
      <c r="M79" s="139">
        <v>0</v>
      </c>
      <c r="N79" s="139"/>
      <c r="O79" s="139">
        <v>0</v>
      </c>
      <c r="P79" s="139">
        <v>0</v>
      </c>
      <c r="Q79" s="139">
        <v>0</v>
      </c>
      <c r="R79" s="139">
        <v>0</v>
      </c>
    </row>
    <row r="80" spans="1:18" ht="39.75">
      <c r="A80" s="139">
        <v>78</v>
      </c>
      <c r="B80" s="139" t="s">
        <v>145</v>
      </c>
      <c r="C80" s="139">
        <f t="shared" si="10"/>
        <v>2889000</v>
      </c>
      <c r="D80" s="139">
        <v>810000</v>
      </c>
      <c r="E80" s="139">
        <v>189000</v>
      </c>
      <c r="F80" s="139">
        <v>0</v>
      </c>
      <c r="G80" s="139">
        <v>0</v>
      </c>
      <c r="H80" s="139">
        <v>0</v>
      </c>
      <c r="I80" s="139">
        <v>0</v>
      </c>
      <c r="J80" s="139">
        <v>0</v>
      </c>
      <c r="K80" s="139">
        <v>0</v>
      </c>
      <c r="L80" s="139">
        <v>1890000</v>
      </c>
      <c r="M80" s="139">
        <v>0</v>
      </c>
      <c r="N80" s="139"/>
      <c r="O80" s="139">
        <v>0</v>
      </c>
      <c r="P80" s="139">
        <v>0</v>
      </c>
      <c r="Q80" s="139">
        <v>0</v>
      </c>
      <c r="R80" s="139">
        <v>0</v>
      </c>
    </row>
    <row r="81" spans="1:18" s="172" customFormat="1" ht="14.25">
      <c r="A81" s="171">
        <v>79</v>
      </c>
      <c r="B81" s="171" t="s">
        <v>717</v>
      </c>
      <c r="C81" s="171">
        <f t="shared" si="10"/>
        <v>13589000</v>
      </c>
      <c r="D81" s="171">
        <f>SUBTOTAL(9,D77,D80)</f>
        <v>3810000</v>
      </c>
      <c r="E81" s="171">
        <f>SUBTOTAL(9,E77,E80)</f>
        <v>889000</v>
      </c>
      <c r="F81" s="171">
        <f>SUBTOTAL(9,F77,F80)</f>
        <v>0</v>
      </c>
      <c r="G81" s="171">
        <f aca="true" t="shared" si="12" ref="G81:L81">SUBTOTAL(9,G77,G80)</f>
        <v>0</v>
      </c>
      <c r="H81" s="171">
        <f t="shared" si="12"/>
        <v>0</v>
      </c>
      <c r="I81" s="171">
        <f t="shared" si="12"/>
        <v>0</v>
      </c>
      <c r="J81" s="171">
        <f t="shared" si="12"/>
        <v>0</v>
      </c>
      <c r="K81" s="171">
        <f t="shared" si="12"/>
        <v>0</v>
      </c>
      <c r="L81" s="171">
        <f t="shared" si="12"/>
        <v>8890000</v>
      </c>
      <c r="M81" s="171">
        <v>0</v>
      </c>
      <c r="N81" s="171">
        <v>0</v>
      </c>
      <c r="O81" s="171">
        <v>0</v>
      </c>
      <c r="P81" s="171">
        <v>0</v>
      </c>
      <c r="Q81" s="171">
        <v>0</v>
      </c>
      <c r="R81" s="171">
        <v>0</v>
      </c>
    </row>
    <row r="82" spans="1:18" ht="14.25">
      <c r="A82" s="139">
        <v>80</v>
      </c>
      <c r="B82" s="139" t="s">
        <v>148</v>
      </c>
      <c r="C82" s="139">
        <f t="shared" si="10"/>
        <v>10850000</v>
      </c>
      <c r="D82" s="139">
        <v>0</v>
      </c>
      <c r="E82" s="139">
        <v>0</v>
      </c>
      <c r="F82" s="139">
        <v>0</v>
      </c>
      <c r="G82" s="139">
        <v>0</v>
      </c>
      <c r="H82" s="139">
        <v>7000000</v>
      </c>
      <c r="I82" s="139">
        <v>3850000</v>
      </c>
      <c r="J82" s="139">
        <v>0</v>
      </c>
      <c r="K82" s="139">
        <v>0</v>
      </c>
      <c r="L82" s="139">
        <v>0</v>
      </c>
      <c r="M82" s="139">
        <v>0</v>
      </c>
      <c r="N82" s="139"/>
      <c r="O82" s="139">
        <v>0</v>
      </c>
      <c r="P82" s="139">
        <v>0</v>
      </c>
      <c r="Q82" s="139">
        <v>0</v>
      </c>
      <c r="R82" s="139">
        <v>0</v>
      </c>
    </row>
    <row r="83" spans="1:18" ht="14.25">
      <c r="A83" s="139">
        <v>81</v>
      </c>
      <c r="B83" s="139" t="s">
        <v>150</v>
      </c>
      <c r="C83" s="139">
        <f t="shared" si="10"/>
        <v>0</v>
      </c>
      <c r="D83" s="139">
        <v>0</v>
      </c>
      <c r="E83" s="139">
        <v>0</v>
      </c>
      <c r="F83" s="139">
        <v>0</v>
      </c>
      <c r="G83" s="139">
        <v>0</v>
      </c>
      <c r="H83" s="139">
        <v>0</v>
      </c>
      <c r="I83" s="139">
        <v>0</v>
      </c>
      <c r="J83" s="139">
        <v>0</v>
      </c>
      <c r="K83" s="139">
        <v>0</v>
      </c>
      <c r="L83" s="139">
        <v>0</v>
      </c>
      <c r="M83" s="139">
        <v>0</v>
      </c>
      <c r="N83" s="139"/>
      <c r="O83" s="139">
        <v>0</v>
      </c>
      <c r="P83" s="139">
        <v>0</v>
      </c>
      <c r="Q83" s="139">
        <v>0</v>
      </c>
      <c r="R83" s="139">
        <v>0</v>
      </c>
    </row>
    <row r="84" spans="1:18" ht="14.25">
      <c r="A84" s="139">
        <v>82</v>
      </c>
      <c r="B84" s="139" t="s">
        <v>152</v>
      </c>
      <c r="C84" s="139">
        <f t="shared" si="10"/>
        <v>0</v>
      </c>
      <c r="D84" s="139">
        <v>0</v>
      </c>
      <c r="E84" s="139">
        <v>0</v>
      </c>
      <c r="F84" s="139">
        <v>0</v>
      </c>
      <c r="G84" s="139">
        <v>0</v>
      </c>
      <c r="H84" s="139">
        <v>0</v>
      </c>
      <c r="I84" s="139">
        <v>0</v>
      </c>
      <c r="J84" s="139">
        <v>0</v>
      </c>
      <c r="K84" s="139">
        <v>0</v>
      </c>
      <c r="L84" s="139">
        <v>0</v>
      </c>
      <c r="M84" s="139">
        <v>0</v>
      </c>
      <c r="N84" s="139"/>
      <c r="O84" s="139">
        <v>0</v>
      </c>
      <c r="P84" s="139">
        <v>0</v>
      </c>
      <c r="Q84" s="139">
        <v>0</v>
      </c>
      <c r="R84" s="139">
        <v>0</v>
      </c>
    </row>
    <row r="85" spans="1:18" ht="39.75">
      <c r="A85" s="139">
        <v>83</v>
      </c>
      <c r="B85" s="139" t="s">
        <v>154</v>
      </c>
      <c r="C85" s="139">
        <f t="shared" si="10"/>
        <v>2930000</v>
      </c>
      <c r="D85" s="139">
        <v>0</v>
      </c>
      <c r="E85" s="139">
        <v>0</v>
      </c>
      <c r="F85" s="139">
        <v>0</v>
      </c>
      <c r="G85" s="139">
        <v>0</v>
      </c>
      <c r="H85" s="139">
        <v>1890000</v>
      </c>
      <c r="I85" s="139">
        <v>1040000</v>
      </c>
      <c r="J85" s="139">
        <v>0</v>
      </c>
      <c r="K85" s="139">
        <v>0</v>
      </c>
      <c r="L85" s="139">
        <v>0</v>
      </c>
      <c r="M85" s="139">
        <v>0</v>
      </c>
      <c r="N85" s="139"/>
      <c r="O85" s="139">
        <v>0</v>
      </c>
      <c r="P85" s="139">
        <v>0</v>
      </c>
      <c r="Q85" s="139">
        <v>0</v>
      </c>
      <c r="R85" s="139">
        <v>0</v>
      </c>
    </row>
    <row r="86" spans="1:18" s="172" customFormat="1" ht="14.25">
      <c r="A86" s="171">
        <v>84</v>
      </c>
      <c r="B86" s="171" t="s">
        <v>718</v>
      </c>
      <c r="C86" s="171">
        <f t="shared" si="10"/>
        <v>13780000</v>
      </c>
      <c r="D86" s="171">
        <f>D82+D85</f>
        <v>0</v>
      </c>
      <c r="E86" s="171">
        <f aca="true" t="shared" si="13" ref="E86:R86">E82+E85</f>
        <v>0</v>
      </c>
      <c r="F86" s="171">
        <f t="shared" si="13"/>
        <v>0</v>
      </c>
      <c r="G86" s="171">
        <f t="shared" si="13"/>
        <v>0</v>
      </c>
      <c r="H86" s="171">
        <f t="shared" si="13"/>
        <v>8890000</v>
      </c>
      <c r="I86" s="171">
        <f t="shared" si="13"/>
        <v>4890000</v>
      </c>
      <c r="J86" s="171">
        <f t="shared" si="13"/>
        <v>0</v>
      </c>
      <c r="K86" s="171">
        <f t="shared" si="13"/>
        <v>0</v>
      </c>
      <c r="L86" s="171">
        <f t="shared" si="13"/>
        <v>0</v>
      </c>
      <c r="M86" s="171">
        <f t="shared" si="13"/>
        <v>0</v>
      </c>
      <c r="N86" s="171">
        <f t="shared" si="13"/>
        <v>0</v>
      </c>
      <c r="O86" s="171">
        <f t="shared" si="13"/>
        <v>0</v>
      </c>
      <c r="P86" s="171">
        <f t="shared" si="13"/>
        <v>0</v>
      </c>
      <c r="Q86" s="171">
        <f t="shared" si="13"/>
        <v>0</v>
      </c>
      <c r="R86" s="171">
        <f t="shared" si="13"/>
        <v>0</v>
      </c>
    </row>
    <row r="87" spans="1:18" ht="39.75">
      <c r="A87" s="139">
        <v>85</v>
      </c>
      <c r="B87" s="139" t="s">
        <v>157</v>
      </c>
      <c r="C87" s="139">
        <f t="shared" si="10"/>
        <v>0</v>
      </c>
      <c r="D87" s="139">
        <v>0</v>
      </c>
      <c r="E87" s="139">
        <v>0</v>
      </c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v>0</v>
      </c>
      <c r="L87" s="139">
        <v>0</v>
      </c>
      <c r="M87" s="139">
        <v>0</v>
      </c>
      <c r="N87" s="139"/>
      <c r="O87" s="139">
        <v>0</v>
      </c>
      <c r="P87" s="139">
        <v>0</v>
      </c>
      <c r="Q87" s="139">
        <v>0</v>
      </c>
      <c r="R87" s="139">
        <v>0</v>
      </c>
    </row>
    <row r="88" spans="1:18" ht="39.75">
      <c r="A88" s="139">
        <v>86</v>
      </c>
      <c r="B88" s="139" t="s">
        <v>365</v>
      </c>
      <c r="C88" s="139">
        <f t="shared" si="10"/>
        <v>3078734</v>
      </c>
      <c r="D88" s="139">
        <v>3078734</v>
      </c>
      <c r="E88" s="139">
        <v>0</v>
      </c>
      <c r="F88" s="139">
        <v>0</v>
      </c>
      <c r="G88" s="139">
        <v>0</v>
      </c>
      <c r="H88" s="139">
        <v>0</v>
      </c>
      <c r="I88" s="139">
        <v>0</v>
      </c>
      <c r="J88" s="139">
        <v>0</v>
      </c>
      <c r="K88" s="139">
        <v>0</v>
      </c>
      <c r="L88" s="139">
        <v>0</v>
      </c>
      <c r="M88" s="139">
        <v>0</v>
      </c>
      <c r="N88" s="139"/>
      <c r="O88" s="139">
        <v>0</v>
      </c>
      <c r="P88" s="139">
        <v>0</v>
      </c>
      <c r="Q88" s="139">
        <v>0</v>
      </c>
      <c r="R88" s="139">
        <v>0</v>
      </c>
    </row>
    <row r="89" spans="1:18" ht="53.25">
      <c r="A89" s="139">
        <v>87</v>
      </c>
      <c r="B89" s="139" t="s">
        <v>366</v>
      </c>
      <c r="C89" s="139">
        <f t="shared" si="10"/>
        <v>0</v>
      </c>
      <c r="D89" s="139">
        <v>0</v>
      </c>
      <c r="E89" s="139">
        <v>0</v>
      </c>
      <c r="F89" s="139">
        <v>0</v>
      </c>
      <c r="G89" s="139">
        <v>0</v>
      </c>
      <c r="H89" s="139">
        <v>0</v>
      </c>
      <c r="I89" s="139">
        <v>0</v>
      </c>
      <c r="J89" s="139">
        <v>0</v>
      </c>
      <c r="K89" s="139">
        <v>0</v>
      </c>
      <c r="L89" s="139">
        <v>0</v>
      </c>
      <c r="M89" s="139">
        <v>0</v>
      </c>
      <c r="N89" s="139"/>
      <c r="O89" s="139">
        <v>0</v>
      </c>
      <c r="P89" s="139">
        <v>0</v>
      </c>
      <c r="Q89" s="139">
        <v>0</v>
      </c>
      <c r="R89" s="139">
        <v>0</v>
      </c>
    </row>
    <row r="90" spans="1:18" ht="39.75">
      <c r="A90" s="139">
        <v>88</v>
      </c>
      <c r="B90" s="139" t="s">
        <v>367</v>
      </c>
      <c r="C90" s="139">
        <f t="shared" si="10"/>
        <v>0</v>
      </c>
      <c r="D90" s="139">
        <v>0</v>
      </c>
      <c r="E90" s="139">
        <v>0</v>
      </c>
      <c r="F90" s="139">
        <v>0</v>
      </c>
      <c r="G90" s="139">
        <v>0</v>
      </c>
      <c r="H90" s="139">
        <v>0</v>
      </c>
      <c r="I90" s="139">
        <v>0</v>
      </c>
      <c r="J90" s="139">
        <v>0</v>
      </c>
      <c r="K90" s="139">
        <v>0</v>
      </c>
      <c r="L90" s="139">
        <v>0</v>
      </c>
      <c r="M90" s="139">
        <v>0</v>
      </c>
      <c r="N90" s="139"/>
      <c r="O90" s="139">
        <v>0</v>
      </c>
      <c r="P90" s="139">
        <v>0</v>
      </c>
      <c r="Q90" s="139">
        <v>0</v>
      </c>
      <c r="R90" s="139">
        <v>0</v>
      </c>
    </row>
    <row r="91" spans="1:18" ht="39.75">
      <c r="A91" s="139">
        <v>89</v>
      </c>
      <c r="B91" s="139" t="s">
        <v>368</v>
      </c>
      <c r="C91" s="139">
        <f t="shared" si="10"/>
        <v>0</v>
      </c>
      <c r="D91" s="139">
        <v>0</v>
      </c>
      <c r="E91" s="139">
        <v>0</v>
      </c>
      <c r="F91" s="139">
        <v>0</v>
      </c>
      <c r="G91" s="139">
        <v>0</v>
      </c>
      <c r="H91" s="139">
        <v>0</v>
      </c>
      <c r="I91" s="139">
        <v>0</v>
      </c>
      <c r="J91" s="139">
        <v>0</v>
      </c>
      <c r="K91" s="139">
        <v>0</v>
      </c>
      <c r="L91" s="139">
        <v>0</v>
      </c>
      <c r="M91" s="139">
        <v>0</v>
      </c>
      <c r="N91" s="139"/>
      <c r="O91" s="139">
        <v>0</v>
      </c>
      <c r="P91" s="139">
        <v>0</v>
      </c>
      <c r="Q91" s="139">
        <v>0</v>
      </c>
      <c r="R91" s="139">
        <v>0</v>
      </c>
    </row>
    <row r="92" spans="1:18" ht="39.75">
      <c r="A92" s="139">
        <v>90</v>
      </c>
      <c r="B92" s="139" t="s">
        <v>369</v>
      </c>
      <c r="C92" s="139">
        <f t="shared" si="10"/>
        <v>0</v>
      </c>
      <c r="D92" s="139">
        <v>0</v>
      </c>
      <c r="E92" s="139">
        <v>0</v>
      </c>
      <c r="F92" s="139">
        <v>0</v>
      </c>
      <c r="G92" s="139">
        <v>0</v>
      </c>
      <c r="H92" s="139">
        <v>0</v>
      </c>
      <c r="I92" s="139">
        <v>0</v>
      </c>
      <c r="J92" s="139">
        <v>0</v>
      </c>
      <c r="K92" s="139">
        <v>0</v>
      </c>
      <c r="L92" s="139">
        <v>0</v>
      </c>
      <c r="M92" s="139">
        <v>0</v>
      </c>
      <c r="N92" s="139"/>
      <c r="O92" s="139">
        <v>0</v>
      </c>
      <c r="P92" s="139">
        <v>0</v>
      </c>
      <c r="Q92" s="139">
        <v>0</v>
      </c>
      <c r="R92" s="139">
        <v>0</v>
      </c>
    </row>
    <row r="93" spans="1:18" ht="14.25">
      <c r="A93" s="139">
        <v>91</v>
      </c>
      <c r="B93" s="139" t="s">
        <v>164</v>
      </c>
      <c r="C93" s="139">
        <f t="shared" si="10"/>
        <v>0</v>
      </c>
      <c r="D93" s="139">
        <v>0</v>
      </c>
      <c r="E93" s="139">
        <v>0</v>
      </c>
      <c r="F93" s="139">
        <v>0</v>
      </c>
      <c r="G93" s="139">
        <v>0</v>
      </c>
      <c r="H93" s="139">
        <v>0</v>
      </c>
      <c r="I93" s="139">
        <v>0</v>
      </c>
      <c r="J93" s="139">
        <v>0</v>
      </c>
      <c r="K93" s="139">
        <v>0</v>
      </c>
      <c r="L93" s="139">
        <v>0</v>
      </c>
      <c r="M93" s="139">
        <v>0</v>
      </c>
      <c r="N93" s="139"/>
      <c r="O93" s="139">
        <v>0</v>
      </c>
      <c r="P93" s="139">
        <v>0</v>
      </c>
      <c r="Q93" s="139">
        <v>0</v>
      </c>
      <c r="R93" s="139">
        <v>0</v>
      </c>
    </row>
    <row r="94" spans="1:18" ht="27">
      <c r="A94" s="139">
        <v>92</v>
      </c>
      <c r="B94" s="139" t="s">
        <v>719</v>
      </c>
      <c r="C94" s="139">
        <f t="shared" si="10"/>
        <v>0</v>
      </c>
      <c r="D94" s="139">
        <v>0</v>
      </c>
      <c r="E94" s="139">
        <v>0</v>
      </c>
      <c r="F94" s="139">
        <v>0</v>
      </c>
      <c r="G94" s="139">
        <v>0</v>
      </c>
      <c r="H94" s="139">
        <v>0</v>
      </c>
      <c r="I94" s="139">
        <v>0</v>
      </c>
      <c r="J94" s="139">
        <v>0</v>
      </c>
      <c r="K94" s="139">
        <v>0</v>
      </c>
      <c r="L94" s="139">
        <v>0</v>
      </c>
      <c r="M94" s="139">
        <v>0</v>
      </c>
      <c r="N94" s="139"/>
      <c r="O94" s="139">
        <v>0</v>
      </c>
      <c r="P94" s="139">
        <v>0</v>
      </c>
      <c r="Q94" s="139">
        <v>0</v>
      </c>
      <c r="R94" s="139">
        <v>0</v>
      </c>
    </row>
    <row r="95" spans="1:18" ht="39.75">
      <c r="A95" s="139">
        <v>93</v>
      </c>
      <c r="B95" s="139" t="s">
        <v>370</v>
      </c>
      <c r="C95" s="139">
        <f t="shared" si="10"/>
        <v>0</v>
      </c>
      <c r="D95" s="139">
        <v>0</v>
      </c>
      <c r="E95" s="139">
        <v>0</v>
      </c>
      <c r="F95" s="139">
        <v>0</v>
      </c>
      <c r="G95" s="139">
        <v>0</v>
      </c>
      <c r="H95" s="139">
        <v>0</v>
      </c>
      <c r="I95" s="139">
        <v>0</v>
      </c>
      <c r="J95" s="139">
        <v>0</v>
      </c>
      <c r="K95" s="139">
        <v>0</v>
      </c>
      <c r="L95" s="139">
        <v>0</v>
      </c>
      <c r="M95" s="139">
        <v>0</v>
      </c>
      <c r="N95" s="139"/>
      <c r="O95" s="139">
        <v>0</v>
      </c>
      <c r="P95" s="139">
        <v>0</v>
      </c>
      <c r="Q95" s="139">
        <v>0</v>
      </c>
      <c r="R95" s="139">
        <v>0</v>
      </c>
    </row>
    <row r="96" spans="1:18" s="172" customFormat="1" ht="27">
      <c r="A96" s="171">
        <v>94</v>
      </c>
      <c r="B96" s="171" t="s">
        <v>720</v>
      </c>
      <c r="C96" s="171">
        <f t="shared" si="10"/>
        <v>3078734</v>
      </c>
      <c r="D96" s="171">
        <f>SUM(D87:D95)</f>
        <v>3078734</v>
      </c>
      <c r="E96" s="171">
        <v>0</v>
      </c>
      <c r="F96" s="171">
        <v>0</v>
      </c>
      <c r="G96" s="171">
        <v>0</v>
      </c>
      <c r="H96" s="171">
        <v>0</v>
      </c>
      <c r="I96" s="171">
        <v>0</v>
      </c>
      <c r="J96" s="171">
        <v>0</v>
      </c>
      <c r="K96" s="171">
        <v>0</v>
      </c>
      <c r="L96" s="171">
        <v>0</v>
      </c>
      <c r="M96" s="171">
        <v>0</v>
      </c>
      <c r="N96" s="171"/>
      <c r="O96" s="171">
        <v>0</v>
      </c>
      <c r="P96" s="171">
        <v>0</v>
      </c>
      <c r="Q96" s="171">
        <v>0</v>
      </c>
      <c r="R96" s="171">
        <v>0</v>
      </c>
    </row>
    <row r="97" spans="1:20" s="172" customFormat="1" ht="39.75">
      <c r="A97" s="171">
        <v>95</v>
      </c>
      <c r="B97" s="171" t="s">
        <v>721</v>
      </c>
      <c r="C97" s="171">
        <f t="shared" si="10"/>
        <v>65114417</v>
      </c>
      <c r="D97" s="171">
        <f>D21+D22+D47+D56+D73+D81+D86+D96</f>
        <v>27341417</v>
      </c>
      <c r="E97" s="171">
        <f aca="true" t="shared" si="14" ref="E97:R97">E21+E22+E47+E56+E73+E81+E86+E96</f>
        <v>1284000</v>
      </c>
      <c r="F97" s="171">
        <f t="shared" si="14"/>
        <v>431000</v>
      </c>
      <c r="G97" s="171">
        <f t="shared" si="14"/>
        <v>50000</v>
      </c>
      <c r="H97" s="171">
        <f t="shared" si="14"/>
        <v>10160000</v>
      </c>
      <c r="I97" s="171">
        <f t="shared" si="14"/>
        <v>5055000</v>
      </c>
      <c r="J97" s="171">
        <f t="shared" si="14"/>
        <v>812000</v>
      </c>
      <c r="K97" s="171">
        <f t="shared" si="14"/>
        <v>3435000</v>
      </c>
      <c r="L97" s="171">
        <f t="shared" si="14"/>
        <v>10100000</v>
      </c>
      <c r="M97" s="171">
        <f t="shared" si="14"/>
        <v>26000</v>
      </c>
      <c r="N97" s="171">
        <f t="shared" si="14"/>
        <v>214000</v>
      </c>
      <c r="O97" s="171">
        <f t="shared" si="14"/>
        <v>26000</v>
      </c>
      <c r="P97" s="171">
        <f t="shared" si="14"/>
        <v>4380000</v>
      </c>
      <c r="Q97" s="171">
        <f t="shared" si="14"/>
        <v>800000</v>
      </c>
      <c r="R97" s="171">
        <f t="shared" si="14"/>
        <v>1000000</v>
      </c>
      <c r="S97" s="152"/>
      <c r="T97" s="152"/>
    </row>
  </sheetData>
  <sheetProtection/>
  <autoFilter ref="A2:R97"/>
  <mergeCells count="1">
    <mergeCell ref="A1:Q1"/>
  </mergeCells>
  <printOptions/>
  <pageMargins left="0.7" right="0.45" top="0.75" bottom="0.34" header="0.3" footer="0.3"/>
  <pageSetup fitToHeight="0" fitToWidth="1"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4"/>
  <sheetViews>
    <sheetView workbookViewId="0" topLeftCell="B1">
      <selection activeCell="F13" sqref="F1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281" t="s">
        <v>785</v>
      </c>
      <c r="B1" s="282"/>
      <c r="C1" s="282"/>
      <c r="D1" s="282"/>
      <c r="E1" s="282"/>
    </row>
    <row r="2" spans="1:5" ht="23.25" customHeight="1">
      <c r="A2" s="273" t="s">
        <v>655</v>
      </c>
      <c r="B2" s="283"/>
      <c r="C2" s="283"/>
      <c r="D2" s="283"/>
      <c r="E2" s="283"/>
    </row>
    <row r="3" spans="1:5" ht="14.25">
      <c r="A3" s="129"/>
      <c r="E3" t="s">
        <v>793</v>
      </c>
    </row>
    <row r="4" ht="14.25">
      <c r="A4" s="129"/>
    </row>
    <row r="5" spans="1:5" ht="51" customHeight="1">
      <c r="A5" s="130" t="s">
        <v>656</v>
      </c>
      <c r="B5" s="131" t="s">
        <v>657</v>
      </c>
      <c r="C5" s="131" t="s">
        <v>658</v>
      </c>
      <c r="D5" s="131" t="s">
        <v>658</v>
      </c>
      <c r="E5" s="50" t="s">
        <v>1</v>
      </c>
    </row>
    <row r="6" spans="1:5" ht="15" customHeight="1">
      <c r="A6" s="131" t="s">
        <v>659</v>
      </c>
      <c r="B6" s="132"/>
      <c r="C6" s="132"/>
      <c r="D6" s="132"/>
      <c r="E6" s="23"/>
    </row>
    <row r="7" spans="1:5" ht="15" customHeight="1">
      <c r="A7" s="131" t="s">
        <v>660</v>
      </c>
      <c r="B7" s="132"/>
      <c r="C7" s="132"/>
      <c r="D7" s="132"/>
      <c r="E7" s="23"/>
    </row>
    <row r="8" spans="1:5" ht="15" customHeight="1">
      <c r="A8" s="131" t="s">
        <v>661</v>
      </c>
      <c r="B8" s="132"/>
      <c r="C8" s="132"/>
      <c r="D8" s="132"/>
      <c r="E8" s="23"/>
    </row>
    <row r="9" spans="1:5" ht="15" customHeight="1">
      <c r="A9" s="131" t="s">
        <v>662</v>
      </c>
      <c r="B9" s="132"/>
      <c r="C9" s="132"/>
      <c r="D9" s="132"/>
      <c r="E9" s="23"/>
    </row>
    <row r="10" spans="1:5" ht="15" customHeight="1">
      <c r="A10" s="130" t="s">
        <v>663</v>
      </c>
      <c r="B10" s="132"/>
      <c r="C10" s="132"/>
      <c r="D10" s="132"/>
      <c r="E10" s="23"/>
    </row>
    <row r="11" spans="1:5" ht="15" customHeight="1">
      <c r="A11" s="131" t="s">
        <v>664</v>
      </c>
      <c r="B11" s="132"/>
      <c r="C11" s="132"/>
      <c r="D11" s="132"/>
      <c r="E11" s="23"/>
    </row>
    <row r="12" spans="1:5" ht="33" customHeight="1">
      <c r="A12" s="131" t="s">
        <v>665</v>
      </c>
      <c r="B12" s="132"/>
      <c r="C12" s="132"/>
      <c r="D12" s="132"/>
      <c r="E12" s="23"/>
    </row>
    <row r="13" spans="1:5" ht="15" customHeight="1">
      <c r="A13" s="131" t="s">
        <v>666</v>
      </c>
      <c r="B13" s="132"/>
      <c r="C13" s="132"/>
      <c r="D13" s="132"/>
      <c r="E13" s="23"/>
    </row>
    <row r="14" spans="1:5" ht="15" customHeight="1">
      <c r="A14" s="131" t="s">
        <v>667</v>
      </c>
      <c r="B14" s="132"/>
      <c r="C14" s="132"/>
      <c r="D14" s="132"/>
      <c r="E14" s="23"/>
    </row>
    <row r="15" spans="1:5" ht="15" customHeight="1">
      <c r="A15" s="131" t="s">
        <v>668</v>
      </c>
      <c r="B15" s="132"/>
      <c r="C15" s="132"/>
      <c r="D15" s="132"/>
      <c r="E15" s="23"/>
    </row>
    <row r="16" spans="1:5" ht="15" customHeight="1">
      <c r="A16" s="131" t="s">
        <v>669</v>
      </c>
      <c r="B16" s="132"/>
      <c r="C16" s="132"/>
      <c r="D16" s="132"/>
      <c r="E16" s="23"/>
    </row>
    <row r="17" spans="1:5" ht="15" customHeight="1">
      <c r="A17" s="131" t="s">
        <v>670</v>
      </c>
      <c r="B17" s="132"/>
      <c r="C17" s="132"/>
      <c r="D17" s="132"/>
      <c r="E17" s="23"/>
    </row>
    <row r="18" spans="1:5" ht="15" customHeight="1">
      <c r="A18" s="130" t="s">
        <v>671</v>
      </c>
      <c r="B18" s="132"/>
      <c r="C18" s="132"/>
      <c r="D18" s="132"/>
      <c r="E18" s="23"/>
    </row>
    <row r="19" spans="1:5" ht="26.25">
      <c r="A19" s="131" t="s">
        <v>672</v>
      </c>
      <c r="B19" s="132">
        <v>2</v>
      </c>
      <c r="C19" s="132"/>
      <c r="D19" s="132"/>
      <c r="E19" s="23"/>
    </row>
    <row r="20" spans="1:5" ht="15" customHeight="1">
      <c r="A20" s="131" t="s">
        <v>673</v>
      </c>
      <c r="B20" s="132"/>
      <c r="C20" s="132"/>
      <c r="D20" s="132"/>
      <c r="E20" s="23"/>
    </row>
    <row r="21" spans="1:5" ht="15" customHeight="1">
      <c r="A21" s="131" t="s">
        <v>674</v>
      </c>
      <c r="B21" s="132"/>
      <c r="C21" s="132"/>
      <c r="D21" s="132"/>
      <c r="E21" s="23"/>
    </row>
    <row r="22" spans="1:5" ht="15" customHeight="1">
      <c r="A22" s="130" t="s">
        <v>675</v>
      </c>
      <c r="B22" s="132">
        <f>SUM(B19:B21)</f>
        <v>2</v>
      </c>
      <c r="C22" s="132"/>
      <c r="D22" s="132"/>
      <c r="E22" s="23"/>
    </row>
    <row r="23" spans="1:5" ht="15" customHeight="1">
      <c r="A23" s="131" t="s">
        <v>676</v>
      </c>
      <c r="B23" s="132">
        <v>1</v>
      </c>
      <c r="C23" s="132"/>
      <c r="D23" s="132"/>
      <c r="E23" s="23"/>
    </row>
    <row r="24" spans="1:5" ht="15" customHeight="1">
      <c r="A24" s="131" t="s">
        <v>677</v>
      </c>
      <c r="B24" s="132">
        <v>3</v>
      </c>
      <c r="C24" s="132"/>
      <c r="D24" s="132"/>
      <c r="E24" s="23"/>
    </row>
    <row r="25" spans="1:5" ht="15" customHeight="1">
      <c r="A25" s="131" t="s">
        <v>678</v>
      </c>
      <c r="B25" s="132">
        <v>1</v>
      </c>
      <c r="C25" s="132"/>
      <c r="D25" s="132"/>
      <c r="E25" s="23"/>
    </row>
    <row r="26" spans="1:5" ht="15" customHeight="1">
      <c r="A26" s="130" t="s">
        <v>679</v>
      </c>
      <c r="B26" s="132">
        <f>SUM(B23:B25)</f>
        <v>5</v>
      </c>
      <c r="C26" s="132"/>
      <c r="D26" s="132"/>
      <c r="E26" s="23"/>
    </row>
    <row r="27" spans="1:5" ht="37.5" customHeight="1">
      <c r="A27" s="130" t="s">
        <v>680</v>
      </c>
      <c r="B27" s="133">
        <f>SUM(B26,B22)</f>
        <v>7</v>
      </c>
      <c r="C27" s="134"/>
      <c r="D27" s="134"/>
      <c r="E27" s="23"/>
    </row>
    <row r="28" spans="1:5" ht="30" customHeight="1">
      <c r="A28" s="131" t="s">
        <v>681</v>
      </c>
      <c r="B28" s="132"/>
      <c r="C28" s="132"/>
      <c r="D28" s="132"/>
      <c r="E28" s="23"/>
    </row>
    <row r="29" spans="1:5" ht="32.25" customHeight="1">
      <c r="A29" s="131" t="s">
        <v>682</v>
      </c>
      <c r="B29" s="132"/>
      <c r="C29" s="132"/>
      <c r="D29" s="132"/>
      <c r="E29" s="23"/>
    </row>
    <row r="30" spans="1:5" ht="33.75" customHeight="1">
      <c r="A30" s="131" t="s">
        <v>683</v>
      </c>
      <c r="B30" s="132"/>
      <c r="C30" s="132"/>
      <c r="D30" s="132"/>
      <c r="E30" s="23"/>
    </row>
    <row r="31" spans="1:5" ht="18.75" customHeight="1">
      <c r="A31" s="131" t="s">
        <v>684</v>
      </c>
      <c r="B31" s="132"/>
      <c r="C31" s="132"/>
      <c r="D31" s="132"/>
      <c r="E31" s="23"/>
    </row>
    <row r="32" spans="1:5" ht="33" customHeight="1">
      <c r="A32" s="130" t="s">
        <v>685</v>
      </c>
      <c r="B32" s="132">
        <f>SUM(B27)</f>
        <v>7</v>
      </c>
      <c r="C32" s="132"/>
      <c r="D32" s="132"/>
      <c r="E32" s="23"/>
    </row>
    <row r="33" spans="1:4" ht="14.25">
      <c r="A33" s="284"/>
      <c r="B33" s="285"/>
      <c r="C33" s="285"/>
      <c r="D33" s="285"/>
    </row>
    <row r="34" spans="1:4" ht="14.25">
      <c r="A34" s="286"/>
      <c r="B34" s="285"/>
      <c r="C34" s="285"/>
      <c r="D34" s="285"/>
    </row>
  </sheetData>
  <sheetProtection/>
  <mergeCells count="4">
    <mergeCell ref="A1:E1"/>
    <mergeCell ref="A2:E2"/>
    <mergeCell ref="A33:D33"/>
    <mergeCell ref="A34:D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91"/>
  <sheetViews>
    <sheetView workbookViewId="0" topLeftCell="A1">
      <selection activeCell="E12" sqref="E1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7109375" style="0" customWidth="1"/>
    <col min="6" max="6" width="30.28125" style="0" customWidth="1"/>
  </cols>
  <sheetData>
    <row r="1" spans="1:4" ht="21.75" customHeight="1">
      <c r="A1" s="281" t="s">
        <v>785</v>
      </c>
      <c r="B1" s="282"/>
      <c r="C1" s="282"/>
      <c r="D1" s="282"/>
    </row>
    <row r="2" spans="1:5" ht="26.25" customHeight="1">
      <c r="A2" s="273" t="s">
        <v>794</v>
      </c>
      <c r="B2" s="287"/>
      <c r="C2" s="287"/>
      <c r="D2" s="287"/>
      <c r="E2" t="s">
        <v>795</v>
      </c>
    </row>
    <row r="4" spans="1:4" ht="27">
      <c r="A4" s="1" t="s">
        <v>31</v>
      </c>
      <c r="B4" s="2" t="s">
        <v>32</v>
      </c>
      <c r="C4" s="51" t="s">
        <v>0</v>
      </c>
      <c r="D4" s="50" t="s">
        <v>1</v>
      </c>
    </row>
    <row r="5" spans="1:4" ht="14.25">
      <c r="A5" s="23"/>
      <c r="B5" s="23"/>
      <c r="C5" s="23"/>
      <c r="D5" s="23"/>
    </row>
    <row r="6" spans="1:9" ht="14.25">
      <c r="A6" s="23"/>
      <c r="B6" s="23"/>
      <c r="C6" s="23"/>
      <c r="D6" s="23"/>
      <c r="G6" t="s">
        <v>765</v>
      </c>
      <c r="H6" t="s">
        <v>766</v>
      </c>
      <c r="I6" t="s">
        <v>767</v>
      </c>
    </row>
    <row r="7" spans="1:6" ht="14.25">
      <c r="A7" s="23"/>
      <c r="B7" s="23"/>
      <c r="C7" s="23"/>
      <c r="D7" s="23"/>
      <c r="F7" t="s">
        <v>768</v>
      </c>
    </row>
    <row r="8" spans="1:9" ht="14.25">
      <c r="A8" s="23"/>
      <c r="B8" s="23"/>
      <c r="C8" s="23"/>
      <c r="D8" s="23"/>
      <c r="F8" t="s">
        <v>769</v>
      </c>
      <c r="G8">
        <v>200000</v>
      </c>
      <c r="H8">
        <f>G8*0.27</f>
        <v>54000</v>
      </c>
      <c r="I8">
        <f>SUM(G8:H8)</f>
        <v>254000</v>
      </c>
    </row>
    <row r="9" spans="1:9" ht="14.25">
      <c r="A9" s="11" t="s">
        <v>134</v>
      </c>
      <c r="B9" s="4" t="s">
        <v>135</v>
      </c>
      <c r="C9" s="23"/>
      <c r="D9" s="23"/>
      <c r="F9" t="s">
        <v>784</v>
      </c>
      <c r="G9">
        <v>500000</v>
      </c>
      <c r="H9">
        <f aca="true" t="shared" si="0" ref="H9:H23">G9*0.27</f>
        <v>135000</v>
      </c>
      <c r="I9">
        <f aca="true" t="shared" si="1" ref="I9:I20">SUM(G9:H9)</f>
        <v>635000</v>
      </c>
    </row>
    <row r="10" spans="1:9" ht="14.25">
      <c r="A10" s="11"/>
      <c r="B10" s="4"/>
      <c r="C10" s="23"/>
      <c r="D10" s="23"/>
      <c r="H10">
        <f t="shared" si="0"/>
        <v>0</v>
      </c>
      <c r="I10">
        <f t="shared" si="1"/>
        <v>0</v>
      </c>
    </row>
    <row r="11" spans="1:9" ht="14.25">
      <c r="A11" s="11"/>
      <c r="B11" s="4"/>
      <c r="C11" s="23"/>
      <c r="D11" s="23"/>
      <c r="F11" t="s">
        <v>770</v>
      </c>
      <c r="G11">
        <v>2000000</v>
      </c>
      <c r="H11">
        <f t="shared" si="0"/>
        <v>540000</v>
      </c>
      <c r="I11">
        <f t="shared" si="1"/>
        <v>2540000</v>
      </c>
    </row>
    <row r="12" spans="1:9" ht="14.25">
      <c r="A12" s="11"/>
      <c r="B12" s="4"/>
      <c r="C12" s="23"/>
      <c r="D12" s="23"/>
      <c r="H12">
        <f t="shared" si="0"/>
        <v>0</v>
      </c>
      <c r="I12">
        <f t="shared" si="1"/>
        <v>0</v>
      </c>
    </row>
    <row r="13" spans="1:9" ht="14.25">
      <c r="A13" s="11"/>
      <c r="B13" s="4"/>
      <c r="C13" s="23"/>
      <c r="D13" s="23"/>
      <c r="F13" t="s">
        <v>771</v>
      </c>
      <c r="G13">
        <v>500000</v>
      </c>
      <c r="H13">
        <f t="shared" si="0"/>
        <v>135000</v>
      </c>
      <c r="I13">
        <f t="shared" si="1"/>
        <v>635000</v>
      </c>
    </row>
    <row r="14" spans="1:9" ht="14.25">
      <c r="A14" s="11" t="s">
        <v>332</v>
      </c>
      <c r="B14" s="4" t="s">
        <v>136</v>
      </c>
      <c r="C14" s="23"/>
      <c r="D14" s="23"/>
      <c r="H14">
        <f t="shared" si="0"/>
        <v>0</v>
      </c>
      <c r="I14">
        <f t="shared" si="1"/>
        <v>0</v>
      </c>
    </row>
    <row r="15" spans="1:9" ht="14.25">
      <c r="A15" s="11"/>
      <c r="B15" s="4"/>
      <c r="C15" s="23"/>
      <c r="D15" s="23"/>
      <c r="F15" t="s">
        <v>772</v>
      </c>
      <c r="G15">
        <v>4000000</v>
      </c>
      <c r="H15">
        <f t="shared" si="0"/>
        <v>1080000</v>
      </c>
      <c r="I15">
        <f t="shared" si="1"/>
        <v>5080000</v>
      </c>
    </row>
    <row r="16" spans="1:9" ht="14.25">
      <c r="A16" s="11"/>
      <c r="B16" s="4"/>
      <c r="C16" s="23"/>
      <c r="D16" s="23"/>
      <c r="H16">
        <f t="shared" si="0"/>
        <v>0</v>
      </c>
      <c r="I16">
        <f t="shared" si="1"/>
        <v>0</v>
      </c>
    </row>
    <row r="17" spans="1:9" ht="14.25">
      <c r="A17" s="11"/>
      <c r="B17" s="4"/>
      <c r="C17" s="23"/>
      <c r="D17" s="23"/>
      <c r="F17" t="s">
        <v>773</v>
      </c>
      <c r="G17">
        <v>500000</v>
      </c>
      <c r="H17">
        <f t="shared" si="0"/>
        <v>135000</v>
      </c>
      <c r="I17">
        <f t="shared" si="1"/>
        <v>635000</v>
      </c>
    </row>
    <row r="18" spans="1:4" ht="14.25">
      <c r="A18" s="11"/>
      <c r="B18" s="4"/>
      <c r="C18" s="23"/>
      <c r="D18" s="23"/>
    </row>
    <row r="19" spans="1:9" ht="14.25">
      <c r="A19" s="3" t="s">
        <v>137</v>
      </c>
      <c r="B19" s="4" t="s">
        <v>138</v>
      </c>
      <c r="C19" s="23"/>
      <c r="D19" s="23"/>
      <c r="F19" t="s">
        <v>774</v>
      </c>
      <c r="G19">
        <v>1000000</v>
      </c>
      <c r="H19">
        <f t="shared" si="0"/>
        <v>270000</v>
      </c>
      <c r="I19">
        <f t="shared" si="1"/>
        <v>1270000</v>
      </c>
    </row>
    <row r="20" spans="1:9" ht="14.25">
      <c r="A20" s="3" t="s">
        <v>686</v>
      </c>
      <c r="B20" s="4"/>
      <c r="C20" s="23"/>
      <c r="D20" s="23"/>
      <c r="H20">
        <f t="shared" si="0"/>
        <v>0</v>
      </c>
      <c r="I20">
        <f t="shared" si="1"/>
        <v>0</v>
      </c>
    </row>
    <row r="21" spans="1:9" ht="14.25">
      <c r="A21" s="3"/>
      <c r="B21" s="4"/>
      <c r="C21" s="23"/>
      <c r="D21" s="23"/>
      <c r="F21" t="s">
        <v>775</v>
      </c>
      <c r="G21">
        <v>1500000</v>
      </c>
      <c r="H21">
        <f t="shared" si="0"/>
        <v>405000</v>
      </c>
      <c r="I21">
        <f>SUM(G21:H21)</f>
        <v>1905000</v>
      </c>
    </row>
    <row r="22" spans="1:9" ht="14.25">
      <c r="A22" s="11" t="s">
        <v>139</v>
      </c>
      <c r="B22" s="4" t="s">
        <v>140</v>
      </c>
      <c r="C22" s="23">
        <f>'2. kiadások '!F78</f>
        <v>10700000</v>
      </c>
      <c r="D22" s="23">
        <v>10700000</v>
      </c>
      <c r="F22" t="s">
        <v>780</v>
      </c>
      <c r="G22">
        <v>500000</v>
      </c>
      <c r="H22">
        <f t="shared" si="0"/>
        <v>135000</v>
      </c>
      <c r="I22">
        <f>SUM(G22:H22)</f>
        <v>635000</v>
      </c>
    </row>
    <row r="23" spans="1:9" ht="14.25">
      <c r="A23" s="11"/>
      <c r="B23" s="4"/>
      <c r="C23" s="23"/>
      <c r="D23" s="23"/>
      <c r="F23" s="172" t="s">
        <v>778</v>
      </c>
      <c r="G23" s="172">
        <f>SUM(G8:G22)</f>
        <v>10700000</v>
      </c>
      <c r="H23" s="172">
        <f t="shared" si="0"/>
        <v>2889000</v>
      </c>
      <c r="I23" s="172">
        <f>SUM(G23:H23)</f>
        <v>13589000</v>
      </c>
    </row>
    <row r="24" spans="1:4" ht="14.25">
      <c r="A24" s="11"/>
      <c r="B24" s="4"/>
      <c r="C24" s="23"/>
      <c r="D24" s="23"/>
    </row>
    <row r="25" spans="1:9" ht="14.25">
      <c r="A25" s="11" t="s">
        <v>141</v>
      </c>
      <c r="B25" s="4" t="s">
        <v>142</v>
      </c>
      <c r="C25" s="23"/>
      <c r="D25" s="23"/>
      <c r="F25" t="s">
        <v>776</v>
      </c>
      <c r="G25">
        <v>3850000</v>
      </c>
      <c r="H25">
        <v>1040000</v>
      </c>
      <c r="I25">
        <f>SUM(G25:H25)</f>
        <v>4890000</v>
      </c>
    </row>
    <row r="26" spans="1:9" ht="14.25">
      <c r="A26" s="11"/>
      <c r="B26" s="4"/>
      <c r="C26" s="23"/>
      <c r="D26" s="23"/>
      <c r="F26" t="s">
        <v>777</v>
      </c>
      <c r="G26">
        <v>7000000</v>
      </c>
      <c r="H26">
        <f>G26*0.27</f>
        <v>1890000.0000000002</v>
      </c>
      <c r="I26">
        <f>SUM(G26:H26)</f>
        <v>8890000</v>
      </c>
    </row>
    <row r="27" spans="1:4" ht="14.25">
      <c r="A27" s="11"/>
      <c r="B27" s="4"/>
      <c r="C27" s="23"/>
      <c r="D27" s="23"/>
    </row>
    <row r="28" spans="1:9" ht="14.25">
      <c r="A28" s="3" t="s">
        <v>143</v>
      </c>
      <c r="B28" s="4" t="s">
        <v>144</v>
      </c>
      <c r="C28" s="23"/>
      <c r="D28" s="23"/>
      <c r="F28" s="172" t="s">
        <v>779</v>
      </c>
      <c r="G28" s="172">
        <f>SUM(G25:G27)</f>
        <v>10850000</v>
      </c>
      <c r="H28" s="172">
        <f>SUM(H25:H27)</f>
        <v>2930000</v>
      </c>
      <c r="I28" s="172">
        <f>SUM(I25:I27)</f>
        <v>13780000</v>
      </c>
    </row>
    <row r="29" spans="1:4" ht="14.25">
      <c r="A29" s="3" t="s">
        <v>145</v>
      </c>
      <c r="B29" s="4" t="s">
        <v>146</v>
      </c>
      <c r="C29" s="23">
        <f>'2. kiadások '!F81</f>
        <v>2889000</v>
      </c>
      <c r="D29" s="23">
        <v>2889000</v>
      </c>
    </row>
    <row r="30" spans="1:4" ht="15">
      <c r="A30" s="15" t="s">
        <v>333</v>
      </c>
      <c r="B30" s="7" t="s">
        <v>147</v>
      </c>
      <c r="C30" s="178">
        <f>SUM(C22:C29)</f>
        <v>13589000</v>
      </c>
      <c r="D30" s="178">
        <f>SUM(D22:D29)</f>
        <v>13589000</v>
      </c>
    </row>
    <row r="31" spans="1:9" s="65" customFormat="1" ht="14.25">
      <c r="A31" s="11" t="s">
        <v>467</v>
      </c>
      <c r="B31" s="4" t="s">
        <v>149</v>
      </c>
      <c r="C31" s="64">
        <v>0</v>
      </c>
      <c r="D31" s="64">
        <f>SUM(C31)</f>
        <v>0</v>
      </c>
      <c r="F31"/>
      <c r="G31"/>
      <c r="H31"/>
      <c r="I31"/>
    </row>
    <row r="32" spans="1:4" ht="14.25">
      <c r="A32" s="11"/>
      <c r="B32" s="6"/>
      <c r="C32" s="23"/>
      <c r="D32" s="23"/>
    </row>
    <row r="33" spans="1:4" ht="15">
      <c r="A33" s="17"/>
      <c r="B33" s="6"/>
      <c r="C33" s="23"/>
      <c r="D33" s="23"/>
    </row>
    <row r="34" spans="1:4" ht="15">
      <c r="A34" s="17"/>
      <c r="B34" s="6"/>
      <c r="C34" s="23"/>
      <c r="D34" s="23"/>
    </row>
    <row r="35" spans="1:4" ht="14.25">
      <c r="A35" s="11" t="s">
        <v>148</v>
      </c>
      <c r="B35" s="4" t="s">
        <v>149</v>
      </c>
      <c r="C35" s="23">
        <v>10850000</v>
      </c>
      <c r="D35" s="23">
        <f>SUM(C35)</f>
        <v>10850000</v>
      </c>
    </row>
    <row r="36" spans="1:4" ht="14.25">
      <c r="A36" s="11" t="s">
        <v>751</v>
      </c>
      <c r="B36" s="4"/>
      <c r="C36" s="23"/>
      <c r="D36" s="23"/>
    </row>
    <row r="37" spans="1:4" ht="14.25">
      <c r="A37" s="11"/>
      <c r="B37" s="4"/>
      <c r="C37" s="23"/>
      <c r="D37" s="23"/>
    </row>
    <row r="38" spans="1:4" ht="14.25">
      <c r="A38" s="11"/>
      <c r="B38" s="4"/>
      <c r="C38" s="23"/>
      <c r="D38" s="23"/>
    </row>
    <row r="39" spans="1:4" ht="14.25">
      <c r="A39" s="11"/>
      <c r="B39" s="4"/>
      <c r="C39" s="23"/>
      <c r="D39" s="23"/>
    </row>
    <row r="40" spans="1:4" ht="14.25">
      <c r="A40" s="11" t="s">
        <v>150</v>
      </c>
      <c r="B40" s="4" t="s">
        <v>151</v>
      </c>
      <c r="C40" s="23"/>
      <c r="D40" s="23"/>
    </row>
    <row r="41" spans="1:4" ht="14.25">
      <c r="A41" s="11"/>
      <c r="B41" s="4"/>
      <c r="C41" s="23"/>
      <c r="D41" s="23"/>
    </row>
    <row r="42" spans="1:4" ht="14.25">
      <c r="A42" s="11"/>
      <c r="B42" s="4"/>
      <c r="C42" s="23"/>
      <c r="D42" s="23"/>
    </row>
    <row r="43" spans="1:4" ht="14.25">
      <c r="A43" s="11"/>
      <c r="B43" s="4"/>
      <c r="C43" s="23"/>
      <c r="D43" s="23"/>
    </row>
    <row r="44" spans="1:4" ht="14.25">
      <c r="A44" s="11"/>
      <c r="B44" s="4"/>
      <c r="C44" s="23"/>
      <c r="D44" s="23"/>
    </row>
    <row r="45" spans="1:4" ht="14.25">
      <c r="A45" s="11" t="s">
        <v>152</v>
      </c>
      <c r="B45" s="4" t="s">
        <v>153</v>
      </c>
      <c r="C45" s="23"/>
      <c r="D45" s="23"/>
    </row>
    <row r="46" spans="1:4" ht="14.25">
      <c r="A46" s="11" t="s">
        <v>154</v>
      </c>
      <c r="B46" s="4" t="s">
        <v>155</v>
      </c>
      <c r="C46" s="23">
        <v>2930000</v>
      </c>
      <c r="D46" s="23">
        <v>7250000</v>
      </c>
    </row>
    <row r="47" spans="1:4" ht="15">
      <c r="A47" s="15" t="s">
        <v>334</v>
      </c>
      <c r="B47" s="177" t="s">
        <v>156</v>
      </c>
      <c r="C47" s="178">
        <f>SUM(C35,C40,C46,C31)</f>
        <v>13780000</v>
      </c>
      <c r="D47" s="178">
        <f>SUM(C47)</f>
        <v>13780000</v>
      </c>
    </row>
    <row r="49" ht="14.25" hidden="1"/>
    <row r="50" spans="1:3" ht="14.25" hidden="1">
      <c r="A50" s="66" t="s">
        <v>464</v>
      </c>
      <c r="B50" s="66" t="s">
        <v>465</v>
      </c>
      <c r="C50" s="66" t="s">
        <v>466</v>
      </c>
    </row>
    <row r="51" spans="1:3" ht="14.25" hidden="1">
      <c r="A51" s="55"/>
      <c r="B51" s="55"/>
      <c r="C51" s="55"/>
    </row>
    <row r="52" spans="1:3" ht="14.25" hidden="1">
      <c r="A52" s="55"/>
      <c r="B52" s="55"/>
      <c r="C52" s="55"/>
    </row>
    <row r="53" spans="1:3" ht="14.25" hidden="1">
      <c r="A53" s="55"/>
      <c r="B53" s="55"/>
      <c r="C53" s="55"/>
    </row>
    <row r="54" spans="1:3" ht="14.25" hidden="1">
      <c r="A54" s="55"/>
      <c r="B54" s="55"/>
      <c r="C54" s="55"/>
    </row>
    <row r="55" spans="1:3" ht="14.25" hidden="1">
      <c r="A55" s="11" t="s">
        <v>134</v>
      </c>
      <c r="B55" s="4"/>
      <c r="C55" s="55"/>
    </row>
    <row r="56" spans="1:3" ht="14.25" hidden="1">
      <c r="A56" s="11"/>
      <c r="B56" s="4"/>
      <c r="C56" s="55"/>
    </row>
    <row r="57" spans="1:3" ht="14.25" hidden="1">
      <c r="A57" s="11"/>
      <c r="B57" s="4"/>
      <c r="C57" s="55"/>
    </row>
    <row r="58" spans="1:3" ht="14.25" hidden="1">
      <c r="A58" s="11"/>
      <c r="B58" s="4"/>
      <c r="C58" s="55"/>
    </row>
    <row r="59" spans="1:3" ht="14.25" hidden="1">
      <c r="A59" s="11"/>
      <c r="B59" s="4"/>
      <c r="C59" s="55"/>
    </row>
    <row r="60" spans="1:3" ht="14.25" hidden="1">
      <c r="A60" s="11" t="s">
        <v>332</v>
      </c>
      <c r="B60" s="4"/>
      <c r="C60" s="55"/>
    </row>
    <row r="61" spans="1:3" ht="14.25" hidden="1">
      <c r="A61" s="11"/>
      <c r="B61" s="4"/>
      <c r="C61" s="55"/>
    </row>
    <row r="62" spans="1:3" ht="14.25" hidden="1">
      <c r="A62" s="11"/>
      <c r="B62" s="4"/>
      <c r="C62" s="55"/>
    </row>
    <row r="63" spans="1:3" ht="14.25" hidden="1">
      <c r="A63" s="11"/>
      <c r="B63" s="4"/>
      <c r="C63" s="55"/>
    </row>
    <row r="64" spans="1:3" ht="14.25" hidden="1">
      <c r="A64" s="11"/>
      <c r="B64" s="4"/>
      <c r="C64" s="55"/>
    </row>
    <row r="65" spans="1:3" ht="14.25" hidden="1">
      <c r="A65" s="3" t="s">
        <v>137</v>
      </c>
      <c r="B65" s="4"/>
      <c r="C65" s="55"/>
    </row>
    <row r="66" spans="1:3" ht="14.25" hidden="1">
      <c r="A66" s="3" t="s">
        <v>468</v>
      </c>
      <c r="B66" s="68">
        <v>21252</v>
      </c>
      <c r="C66" s="55">
        <v>5738</v>
      </c>
    </row>
    <row r="67" spans="1:3" ht="14.25" hidden="1">
      <c r="A67" s="3"/>
      <c r="B67" s="4"/>
      <c r="C67" s="55"/>
    </row>
    <row r="68" spans="1:3" ht="14.25" hidden="1">
      <c r="A68" s="11" t="s">
        <v>139</v>
      </c>
      <c r="B68" s="4"/>
      <c r="C68" s="55"/>
    </row>
    <row r="69" spans="1:3" ht="15" hidden="1">
      <c r="A69" s="15" t="s">
        <v>333</v>
      </c>
      <c r="B69" s="67">
        <v>21252</v>
      </c>
      <c r="C69" s="66">
        <v>5738</v>
      </c>
    </row>
    <row r="70" spans="1:3" ht="14.25" hidden="1">
      <c r="A70" s="11" t="s">
        <v>467</v>
      </c>
      <c r="B70" s="68">
        <v>3000</v>
      </c>
      <c r="C70" s="55">
        <v>810</v>
      </c>
    </row>
    <row r="71" spans="1:3" ht="14.25" hidden="1">
      <c r="A71" s="11"/>
      <c r="B71" s="68"/>
      <c r="C71" s="55"/>
    </row>
    <row r="72" spans="1:3" ht="15" hidden="1">
      <c r="A72" s="17"/>
      <c r="B72" s="6"/>
      <c r="C72" s="55"/>
    </row>
    <row r="73" spans="1:3" ht="15" hidden="1">
      <c r="A73" s="17"/>
      <c r="B73" s="6"/>
      <c r="C73" s="55"/>
    </row>
    <row r="74" spans="1:3" ht="14.25" hidden="1">
      <c r="A74" s="11" t="s">
        <v>148</v>
      </c>
      <c r="B74" s="68">
        <v>3000</v>
      </c>
      <c r="C74" s="55">
        <v>810</v>
      </c>
    </row>
    <row r="75" spans="1:3" ht="14.25" hidden="1">
      <c r="A75" s="11"/>
      <c r="B75" s="4"/>
      <c r="C75" s="55"/>
    </row>
    <row r="76" spans="1:3" ht="14.25" hidden="1">
      <c r="A76" s="11"/>
      <c r="B76" s="4"/>
      <c r="C76" s="55"/>
    </row>
    <row r="77" spans="1:3" ht="14.25" hidden="1">
      <c r="A77" s="11"/>
      <c r="B77" s="4"/>
      <c r="C77" s="55"/>
    </row>
    <row r="78" spans="1:3" ht="14.25" hidden="1">
      <c r="A78" s="11"/>
      <c r="B78" s="4"/>
      <c r="C78" s="55"/>
    </row>
    <row r="79" spans="1:3" ht="14.25" hidden="1">
      <c r="A79" s="11" t="s">
        <v>150</v>
      </c>
      <c r="B79" s="4"/>
      <c r="C79" s="55"/>
    </row>
    <row r="80" spans="1:3" ht="14.25" hidden="1">
      <c r="A80" s="11"/>
      <c r="B80" s="4"/>
      <c r="C80" s="55"/>
    </row>
    <row r="81" spans="1:3" ht="14.25" hidden="1">
      <c r="A81" s="11"/>
      <c r="B81" s="4"/>
      <c r="C81" s="55"/>
    </row>
    <row r="82" spans="1:3" ht="14.25" hidden="1">
      <c r="A82" s="11"/>
      <c r="B82" s="4"/>
      <c r="C82" s="55"/>
    </row>
    <row r="83" spans="1:3" ht="14.25" hidden="1">
      <c r="A83" s="11"/>
      <c r="B83" s="4"/>
      <c r="C83" s="55"/>
    </row>
    <row r="84" spans="1:3" ht="14.25" hidden="1">
      <c r="A84" s="11" t="s">
        <v>152</v>
      </c>
      <c r="B84" s="4"/>
      <c r="C84" s="55"/>
    </row>
    <row r="85" spans="1:3" ht="15" hidden="1">
      <c r="A85" s="15" t="s">
        <v>334</v>
      </c>
      <c r="B85" s="67">
        <v>3000</v>
      </c>
      <c r="C85" s="66">
        <v>810</v>
      </c>
    </row>
    <row r="86" spans="1:3" ht="14.25">
      <c r="A86" s="56"/>
      <c r="B86" s="56"/>
      <c r="C86" s="56"/>
    </row>
    <row r="87" spans="1:3" ht="14.25">
      <c r="A87" s="56"/>
      <c r="B87" s="56"/>
      <c r="C87" s="56"/>
    </row>
    <row r="88" spans="1:3" ht="14.25">
      <c r="A88" s="56"/>
      <c r="B88" s="56"/>
      <c r="C88" s="56"/>
    </row>
    <row r="89" spans="1:3" ht="14.25">
      <c r="A89" s="56"/>
      <c r="B89" s="56"/>
      <c r="C89" s="56"/>
    </row>
    <row r="90" spans="1:3" ht="14.25">
      <c r="A90" s="56"/>
      <c r="B90" s="56"/>
      <c r="C90" s="56"/>
    </row>
    <row r="91" spans="1:3" ht="14.25">
      <c r="A91" s="56"/>
      <c r="B91" s="56"/>
      <c r="C91" s="56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5"/>
  <sheetViews>
    <sheetView workbookViewId="0" topLeftCell="A1">
      <selection activeCell="D9" sqref="D9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281" t="s">
        <v>785</v>
      </c>
      <c r="B1" s="282"/>
      <c r="C1" s="282"/>
      <c r="D1" s="282"/>
    </row>
    <row r="2" spans="1:5" ht="23.25" customHeight="1">
      <c r="A2" s="273" t="s">
        <v>796</v>
      </c>
      <c r="B2" s="287"/>
      <c r="C2" s="287"/>
      <c r="D2" s="287"/>
      <c r="E2" t="s">
        <v>797</v>
      </c>
    </row>
    <row r="3" ht="18">
      <c r="A3" s="59"/>
    </row>
    <row r="5" spans="1:4" ht="27">
      <c r="A5" s="1" t="s">
        <v>31</v>
      </c>
      <c r="B5" s="2" t="s">
        <v>32</v>
      </c>
      <c r="C5" s="51" t="s">
        <v>0</v>
      </c>
      <c r="D5" s="50" t="s">
        <v>1</v>
      </c>
    </row>
    <row r="6" spans="1:4" ht="14.25">
      <c r="A6" s="23" t="s">
        <v>469</v>
      </c>
      <c r="B6" s="23"/>
      <c r="C6" s="156">
        <f>'2. kiadások '!C71</f>
        <v>7743683</v>
      </c>
      <c r="D6" s="156">
        <f>SUM(C6)</f>
        <v>7743683</v>
      </c>
    </row>
    <row r="7" spans="1:4" ht="14.25">
      <c r="A7" s="23"/>
      <c r="B7" s="23"/>
      <c r="C7" s="156"/>
      <c r="D7" s="156"/>
    </row>
    <row r="8" spans="1:4" ht="14.25">
      <c r="A8" s="23"/>
      <c r="B8" s="23"/>
      <c r="C8" s="156"/>
      <c r="D8" s="156"/>
    </row>
    <row r="9" spans="1:4" ht="14.25">
      <c r="A9" s="23"/>
      <c r="B9" s="23"/>
      <c r="C9" s="156"/>
      <c r="D9" s="156"/>
    </row>
    <row r="10" spans="1:4" ht="14.25">
      <c r="A10" s="13" t="s">
        <v>470</v>
      </c>
      <c r="B10" s="6" t="s">
        <v>132</v>
      </c>
      <c r="C10" s="179">
        <f>SUM(C6:C9)</f>
        <v>7743683</v>
      </c>
      <c r="D10" s="179">
        <f>SUM(D6:D9)</f>
        <v>7743683</v>
      </c>
    </row>
    <row r="11" spans="1:4" ht="14.25">
      <c r="A11" s="13"/>
      <c r="B11" s="6"/>
      <c r="C11" s="23"/>
      <c r="D11" s="23"/>
    </row>
    <row r="12" spans="1:4" ht="14.25">
      <c r="A12" s="13"/>
      <c r="B12" s="6"/>
      <c r="C12" s="23"/>
      <c r="D12" s="23"/>
    </row>
    <row r="13" spans="1:4" ht="14.25">
      <c r="A13" s="13"/>
      <c r="B13" s="6"/>
      <c r="C13" s="23"/>
      <c r="D13" s="23"/>
    </row>
    <row r="14" spans="1:4" ht="14.25">
      <c r="A14" s="13"/>
      <c r="B14" s="6"/>
      <c r="C14" s="23"/>
      <c r="D14" s="23"/>
    </row>
    <row r="15" spans="1:4" ht="14.25">
      <c r="A15" s="13" t="s">
        <v>471</v>
      </c>
      <c r="B15" s="6" t="s">
        <v>132</v>
      </c>
      <c r="C15" s="23"/>
      <c r="D15" s="23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view="pageLayout" workbookViewId="0" topLeftCell="A1">
      <selection activeCell="A6" sqref="A6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81" t="s">
        <v>840</v>
      </c>
      <c r="B1" s="281"/>
      <c r="C1" s="281"/>
      <c r="D1" s="281"/>
      <c r="E1" s="281"/>
      <c r="F1" s="281"/>
      <c r="G1" s="281"/>
      <c r="H1" s="281"/>
      <c r="I1" s="281"/>
      <c r="J1" t="s">
        <v>841</v>
      </c>
    </row>
    <row r="2" spans="1:10" ht="46.5" customHeight="1">
      <c r="A2" s="273" t="s">
        <v>858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6.5" customHeight="1">
      <c r="A3" s="53"/>
      <c r="B3" s="73"/>
      <c r="C3" s="73"/>
      <c r="D3" s="73"/>
      <c r="E3" s="73"/>
      <c r="F3" s="73"/>
      <c r="G3" s="73"/>
      <c r="H3" s="73"/>
      <c r="I3" s="73"/>
      <c r="J3" s="73"/>
    </row>
    <row r="4" ht="14.25">
      <c r="A4" s="56" t="s">
        <v>0</v>
      </c>
    </row>
    <row r="5" spans="1:10" ht="61.5" customHeight="1">
      <c r="A5" s="1" t="s">
        <v>31</v>
      </c>
      <c r="B5" s="2" t="s">
        <v>32</v>
      </c>
      <c r="C5" s="51" t="s">
        <v>472</v>
      </c>
      <c r="D5" s="51" t="s">
        <v>473</v>
      </c>
      <c r="E5" s="51" t="s">
        <v>474</v>
      </c>
      <c r="F5" s="51" t="s">
        <v>475</v>
      </c>
      <c r="G5" s="51" t="s">
        <v>476</v>
      </c>
      <c r="H5" s="51" t="s">
        <v>477</v>
      </c>
      <c r="I5" s="51" t="s">
        <v>478</v>
      </c>
      <c r="J5" s="51" t="s">
        <v>479</v>
      </c>
    </row>
    <row r="6" spans="1:10" ht="24">
      <c r="A6" s="55"/>
      <c r="B6" s="55"/>
      <c r="C6" s="55"/>
      <c r="D6" s="55"/>
      <c r="E6" s="55"/>
      <c r="F6" s="76" t="s">
        <v>480</v>
      </c>
      <c r="G6" s="77"/>
      <c r="H6" s="55"/>
      <c r="I6" s="55"/>
      <c r="J6" s="55"/>
    </row>
    <row r="7" spans="1:10" ht="14.25">
      <c r="A7" s="55"/>
      <c r="B7" s="55"/>
      <c r="C7" s="55"/>
      <c r="D7" s="55"/>
      <c r="E7" s="55"/>
      <c r="F7" s="55"/>
      <c r="G7" s="55"/>
      <c r="H7" s="55"/>
      <c r="I7" s="55"/>
      <c r="J7" s="55"/>
    </row>
    <row r="8" spans="1:10" ht="14.25">
      <c r="A8" s="55"/>
      <c r="B8" s="55"/>
      <c r="C8" s="55"/>
      <c r="D8" s="55"/>
      <c r="E8" s="55"/>
      <c r="F8" s="55"/>
      <c r="G8" s="55"/>
      <c r="H8" s="55"/>
      <c r="I8" s="55"/>
      <c r="J8" s="55"/>
    </row>
    <row r="9" spans="1:10" ht="14.25">
      <c r="A9" s="55"/>
      <c r="B9" s="55"/>
      <c r="C9" s="55"/>
      <c r="D9" s="55"/>
      <c r="E9" s="55"/>
      <c r="F9" s="55"/>
      <c r="G9" s="55"/>
      <c r="H9" s="55"/>
      <c r="I9" s="55"/>
      <c r="J9" s="55"/>
    </row>
    <row r="10" spans="1:10" ht="14.25">
      <c r="A10" s="11" t="s">
        <v>134</v>
      </c>
      <c r="B10" s="4" t="s">
        <v>135</v>
      </c>
      <c r="C10" s="55"/>
      <c r="D10" s="55"/>
      <c r="E10" s="55"/>
      <c r="F10" s="55"/>
      <c r="G10" s="55"/>
      <c r="H10" s="55"/>
      <c r="I10" s="55"/>
      <c r="J10" s="55"/>
    </row>
    <row r="11" spans="1:10" ht="14.25">
      <c r="A11" s="11"/>
      <c r="B11" s="4"/>
      <c r="C11" s="55"/>
      <c r="D11" s="55"/>
      <c r="E11" s="55"/>
      <c r="F11" s="55"/>
      <c r="G11" s="55"/>
      <c r="H11" s="55"/>
      <c r="I11" s="55"/>
      <c r="J11" s="55"/>
    </row>
    <row r="12" spans="1:10" ht="14.25">
      <c r="A12" s="11"/>
      <c r="B12" s="4"/>
      <c r="C12" s="55"/>
      <c r="D12" s="55"/>
      <c r="E12" s="55"/>
      <c r="F12" s="55"/>
      <c r="G12" s="55"/>
      <c r="H12" s="55"/>
      <c r="I12" s="55"/>
      <c r="J12" s="55"/>
    </row>
    <row r="13" spans="1:10" ht="14.25">
      <c r="A13" s="11"/>
      <c r="B13" s="4"/>
      <c r="C13" s="55"/>
      <c r="D13" s="55"/>
      <c r="E13" s="55"/>
      <c r="F13" s="55"/>
      <c r="G13" s="55"/>
      <c r="H13" s="55"/>
      <c r="I13" s="55"/>
      <c r="J13" s="55"/>
    </row>
    <row r="14" spans="1:10" ht="14.25">
      <c r="A14" s="11"/>
      <c r="B14" s="4"/>
      <c r="C14" s="55"/>
      <c r="D14" s="55"/>
      <c r="E14" s="55"/>
      <c r="F14" s="55"/>
      <c r="G14" s="55"/>
      <c r="H14" s="55"/>
      <c r="I14" s="55"/>
      <c r="J14" s="55"/>
    </row>
    <row r="15" spans="1:10" ht="14.25">
      <c r="A15" s="11" t="s">
        <v>332</v>
      </c>
      <c r="B15" s="4" t="s">
        <v>136</v>
      </c>
      <c r="C15" s="55"/>
      <c r="D15" s="55"/>
      <c r="E15" s="55"/>
      <c r="F15" s="55"/>
      <c r="G15" s="55"/>
      <c r="H15" s="55"/>
      <c r="I15" s="55"/>
      <c r="J15" s="55"/>
    </row>
    <row r="16" spans="1:10" ht="14.25">
      <c r="A16" s="11"/>
      <c r="B16" s="4"/>
      <c r="C16" s="55"/>
      <c r="D16" s="55"/>
      <c r="E16" s="55"/>
      <c r="F16" s="55"/>
      <c r="G16" s="55"/>
      <c r="H16" s="55"/>
      <c r="I16" s="55"/>
      <c r="J16" s="55"/>
    </row>
    <row r="17" spans="1:10" ht="14.25">
      <c r="A17" s="11"/>
      <c r="B17" s="4"/>
      <c r="C17" s="55"/>
      <c r="D17" s="55"/>
      <c r="E17" s="55"/>
      <c r="F17" s="55"/>
      <c r="G17" s="55"/>
      <c r="H17" s="55"/>
      <c r="I17" s="55"/>
      <c r="J17" s="55"/>
    </row>
    <row r="18" spans="1:10" ht="14.25">
      <c r="A18" s="11"/>
      <c r="B18" s="4"/>
      <c r="C18" s="55"/>
      <c r="D18" s="55"/>
      <c r="E18" s="55"/>
      <c r="F18" s="55"/>
      <c r="G18" s="55"/>
      <c r="H18" s="55"/>
      <c r="I18" s="55"/>
      <c r="J18" s="55"/>
    </row>
    <row r="19" spans="1:10" ht="14.25">
      <c r="A19" s="11"/>
      <c r="B19" s="4"/>
      <c r="C19" s="55"/>
      <c r="D19" s="55"/>
      <c r="E19" s="55"/>
      <c r="F19" s="55"/>
      <c r="G19" s="55"/>
      <c r="H19" s="55"/>
      <c r="I19" s="55"/>
      <c r="J19" s="55"/>
    </row>
    <row r="20" spans="1:10" ht="14.25">
      <c r="A20" s="3" t="s">
        <v>137</v>
      </c>
      <c r="B20" s="4" t="s">
        <v>138</v>
      </c>
      <c r="C20" s="55"/>
      <c r="D20" s="55"/>
      <c r="E20" s="55"/>
      <c r="F20" s="55"/>
      <c r="G20" s="55"/>
      <c r="H20" s="55"/>
      <c r="I20" s="55"/>
      <c r="J20" s="55"/>
    </row>
    <row r="21" spans="1:10" ht="14.25">
      <c r="A21" s="3"/>
      <c r="B21" s="4"/>
      <c r="C21" s="55"/>
      <c r="D21" s="55"/>
      <c r="E21" s="55"/>
      <c r="F21" s="55"/>
      <c r="G21" s="55"/>
      <c r="H21" s="55"/>
      <c r="I21" s="55"/>
      <c r="J21" s="55"/>
    </row>
    <row r="22" spans="1:10" ht="14.25">
      <c r="A22" s="3"/>
      <c r="B22" s="4"/>
      <c r="C22" s="55"/>
      <c r="D22" s="55"/>
      <c r="E22" s="55"/>
      <c r="F22" s="55"/>
      <c r="G22" s="55"/>
      <c r="H22" s="55"/>
      <c r="I22" s="55"/>
      <c r="J22" s="55"/>
    </row>
    <row r="23" spans="1:10" ht="14.25">
      <c r="A23" s="11" t="s">
        <v>139</v>
      </c>
      <c r="B23" s="4" t="s">
        <v>140</v>
      </c>
      <c r="C23" s="55"/>
      <c r="D23" s="55"/>
      <c r="E23" s="55"/>
      <c r="F23" s="55"/>
      <c r="G23" s="55"/>
      <c r="H23" s="55"/>
      <c r="I23" s="55"/>
      <c r="J23" s="55"/>
    </row>
    <row r="24" spans="1:10" ht="14.25">
      <c r="A24" s="11"/>
      <c r="B24" s="4"/>
      <c r="C24" s="55"/>
      <c r="D24" s="55"/>
      <c r="E24" s="55"/>
      <c r="F24" s="55"/>
      <c r="G24" s="55"/>
      <c r="H24" s="55"/>
      <c r="I24" s="55"/>
      <c r="J24" s="55"/>
    </row>
    <row r="25" spans="1:10" ht="14.25">
      <c r="A25" s="11"/>
      <c r="B25" s="4"/>
      <c r="C25" s="55"/>
      <c r="D25" s="55"/>
      <c r="E25" s="55"/>
      <c r="F25" s="55"/>
      <c r="G25" s="55"/>
      <c r="H25" s="55"/>
      <c r="I25" s="55"/>
      <c r="J25" s="55"/>
    </row>
    <row r="26" spans="1:10" ht="14.25">
      <c r="A26" s="11" t="s">
        <v>141</v>
      </c>
      <c r="B26" s="4" t="s">
        <v>142</v>
      </c>
      <c r="C26" s="55"/>
      <c r="D26" s="55"/>
      <c r="E26" s="55"/>
      <c r="F26" s="55"/>
      <c r="G26" s="55"/>
      <c r="H26" s="55"/>
      <c r="I26" s="55"/>
      <c r="J26" s="55"/>
    </row>
    <row r="27" spans="1:10" ht="14.25">
      <c r="A27" s="11"/>
      <c r="B27" s="4"/>
      <c r="C27" s="55"/>
      <c r="D27" s="55"/>
      <c r="E27" s="55"/>
      <c r="F27" s="55"/>
      <c r="G27" s="55"/>
      <c r="H27" s="55"/>
      <c r="I27" s="55"/>
      <c r="J27" s="55"/>
    </row>
    <row r="28" spans="1:10" ht="14.25">
      <c r="A28" s="11"/>
      <c r="B28" s="4"/>
      <c r="C28" s="55"/>
      <c r="D28" s="55"/>
      <c r="E28" s="55"/>
      <c r="F28" s="55"/>
      <c r="G28" s="55"/>
      <c r="H28" s="55"/>
      <c r="I28" s="55"/>
      <c r="J28" s="55"/>
    </row>
    <row r="29" spans="1:10" ht="14.25">
      <c r="A29" s="3" t="s">
        <v>143</v>
      </c>
      <c r="B29" s="4" t="s">
        <v>144</v>
      </c>
      <c r="C29" s="55"/>
      <c r="D29" s="55"/>
      <c r="E29" s="55"/>
      <c r="F29" s="55"/>
      <c r="G29" s="55"/>
      <c r="H29" s="55"/>
      <c r="I29" s="55"/>
      <c r="J29" s="55"/>
    </row>
    <row r="30" spans="1:10" ht="14.25">
      <c r="A30" s="3" t="s">
        <v>145</v>
      </c>
      <c r="B30" s="4" t="s">
        <v>146</v>
      </c>
      <c r="C30" s="55"/>
      <c r="D30" s="55"/>
      <c r="E30" s="55"/>
      <c r="F30" s="55"/>
      <c r="G30" s="55"/>
      <c r="H30" s="55"/>
      <c r="I30" s="55"/>
      <c r="J30" s="55"/>
    </row>
    <row r="31" spans="1:10" ht="15">
      <c r="A31" s="15" t="s">
        <v>333</v>
      </c>
      <c r="B31" s="7" t="s">
        <v>147</v>
      </c>
      <c r="C31" s="55"/>
      <c r="D31" s="55"/>
      <c r="E31" s="55"/>
      <c r="F31" s="55"/>
      <c r="G31" s="55"/>
      <c r="H31" s="55"/>
      <c r="I31" s="55"/>
      <c r="J31" s="55"/>
    </row>
    <row r="32" spans="1:10" ht="15">
      <c r="A32" s="78"/>
      <c r="B32" s="6"/>
      <c r="C32" s="55"/>
      <c r="D32" s="55"/>
      <c r="E32" s="55"/>
      <c r="F32" s="55"/>
      <c r="G32" s="55"/>
      <c r="H32" s="55"/>
      <c r="I32" s="55"/>
      <c r="J32" s="55"/>
    </row>
    <row r="33" spans="1:10" ht="15">
      <c r="A33" s="78"/>
      <c r="B33" s="6"/>
      <c r="C33" s="55"/>
      <c r="D33" s="55"/>
      <c r="E33" s="55"/>
      <c r="F33" s="55"/>
      <c r="G33" s="55"/>
      <c r="H33" s="55"/>
      <c r="I33" s="55"/>
      <c r="J33" s="55"/>
    </row>
    <row r="34" spans="1:10" ht="15">
      <c r="A34" s="17"/>
      <c r="B34" s="6"/>
      <c r="C34" s="55"/>
      <c r="D34" s="55"/>
      <c r="E34" s="55"/>
      <c r="F34" s="55"/>
      <c r="G34" s="55"/>
      <c r="H34" s="55"/>
      <c r="I34" s="55"/>
      <c r="J34" s="55"/>
    </row>
    <row r="35" spans="1:10" ht="15">
      <c r="A35" s="17"/>
      <c r="B35" s="6"/>
      <c r="C35" s="55"/>
      <c r="D35" s="55"/>
      <c r="E35" s="55"/>
      <c r="F35" s="55"/>
      <c r="G35" s="55"/>
      <c r="H35" s="55"/>
      <c r="I35" s="55"/>
      <c r="J35" s="55"/>
    </row>
    <row r="36" spans="1:10" ht="14.25">
      <c r="A36" s="11" t="s">
        <v>148</v>
      </c>
      <c r="B36" s="4" t="s">
        <v>149</v>
      </c>
      <c r="C36" s="55"/>
      <c r="D36" s="55"/>
      <c r="E36" s="55"/>
      <c r="F36" s="55"/>
      <c r="G36" s="55"/>
      <c r="H36" s="55"/>
      <c r="I36" s="55"/>
      <c r="J36" s="55"/>
    </row>
    <row r="37" spans="1:10" ht="14.25">
      <c r="A37" s="11"/>
      <c r="B37" s="4"/>
      <c r="C37" s="55"/>
      <c r="D37" s="55"/>
      <c r="E37" s="55"/>
      <c r="F37" s="55"/>
      <c r="G37" s="55"/>
      <c r="H37" s="55"/>
      <c r="I37" s="55"/>
      <c r="J37" s="55"/>
    </row>
    <row r="38" spans="1:10" ht="14.25">
      <c r="A38" s="11"/>
      <c r="B38" s="4"/>
      <c r="C38" s="55"/>
      <c r="D38" s="55"/>
      <c r="E38" s="55"/>
      <c r="F38" s="55"/>
      <c r="G38" s="55"/>
      <c r="H38" s="55"/>
      <c r="I38" s="55"/>
      <c r="J38" s="55"/>
    </row>
    <row r="39" spans="1:10" ht="14.25">
      <c r="A39" s="11"/>
      <c r="B39" s="4"/>
      <c r="C39" s="55"/>
      <c r="D39" s="55"/>
      <c r="E39" s="55"/>
      <c r="F39" s="55"/>
      <c r="G39" s="55"/>
      <c r="H39" s="55"/>
      <c r="I39" s="55"/>
      <c r="J39" s="55"/>
    </row>
    <row r="40" spans="1:10" ht="14.25">
      <c r="A40" s="11"/>
      <c r="B40" s="4"/>
      <c r="C40" s="55"/>
      <c r="D40" s="55"/>
      <c r="E40" s="55"/>
      <c r="F40" s="55"/>
      <c r="G40" s="55"/>
      <c r="H40" s="55"/>
      <c r="I40" s="55"/>
      <c r="J40" s="55"/>
    </row>
    <row r="41" spans="1:10" ht="14.25">
      <c r="A41" s="11" t="s">
        <v>150</v>
      </c>
      <c r="B41" s="4" t="s">
        <v>151</v>
      </c>
      <c r="C41" s="55"/>
      <c r="D41" s="55"/>
      <c r="E41" s="55"/>
      <c r="F41" s="55"/>
      <c r="G41" s="55"/>
      <c r="H41" s="55"/>
      <c r="I41" s="55"/>
      <c r="J41" s="55"/>
    </row>
    <row r="42" spans="1:10" ht="14.25">
      <c r="A42" s="11"/>
      <c r="B42" s="4"/>
      <c r="C42" s="55"/>
      <c r="D42" s="55"/>
      <c r="E42" s="55"/>
      <c r="F42" s="55"/>
      <c r="G42" s="55"/>
      <c r="H42" s="55"/>
      <c r="I42" s="55"/>
      <c r="J42" s="55"/>
    </row>
    <row r="43" spans="1:10" ht="14.25">
      <c r="A43" s="11"/>
      <c r="B43" s="4"/>
      <c r="C43" s="55"/>
      <c r="D43" s="55"/>
      <c r="E43" s="55"/>
      <c r="F43" s="55"/>
      <c r="G43" s="55"/>
      <c r="H43" s="55"/>
      <c r="I43" s="55"/>
      <c r="J43" s="55"/>
    </row>
    <row r="44" spans="1:10" ht="14.25">
      <c r="A44" s="11"/>
      <c r="B44" s="4"/>
      <c r="C44" s="55"/>
      <c r="D44" s="55"/>
      <c r="E44" s="55"/>
      <c r="F44" s="55"/>
      <c r="G44" s="55"/>
      <c r="H44" s="55"/>
      <c r="I44" s="55"/>
      <c r="J44" s="55"/>
    </row>
    <row r="45" spans="1:10" ht="14.25">
      <c r="A45" s="11"/>
      <c r="B45" s="4"/>
      <c r="C45" s="55"/>
      <c r="D45" s="55"/>
      <c r="E45" s="55"/>
      <c r="F45" s="55"/>
      <c r="G45" s="55"/>
      <c r="H45" s="55"/>
      <c r="I45" s="55"/>
      <c r="J45" s="55"/>
    </row>
    <row r="46" spans="1:10" ht="14.25">
      <c r="A46" s="11" t="s">
        <v>152</v>
      </c>
      <c r="B46" s="4" t="s">
        <v>153</v>
      </c>
      <c r="C46" s="55"/>
      <c r="D46" s="55"/>
      <c r="E46" s="55"/>
      <c r="F46" s="55"/>
      <c r="G46" s="55"/>
      <c r="H46" s="55"/>
      <c r="I46" s="55"/>
      <c r="J46" s="55"/>
    </row>
    <row r="47" spans="1:10" ht="14.25">
      <c r="A47" s="11" t="s">
        <v>154</v>
      </c>
      <c r="B47" s="4" t="s">
        <v>155</v>
      </c>
      <c r="C47" s="55"/>
      <c r="D47" s="55"/>
      <c r="E47" s="55"/>
      <c r="F47" s="55"/>
      <c r="G47" s="55"/>
      <c r="H47" s="55"/>
      <c r="I47" s="55"/>
      <c r="J47" s="55"/>
    </row>
    <row r="48" spans="1:10" ht="15">
      <c r="A48" s="15" t="s">
        <v>334</v>
      </c>
      <c r="B48" s="7" t="s">
        <v>156</v>
      </c>
      <c r="C48" s="55"/>
      <c r="D48" s="55"/>
      <c r="E48" s="55"/>
      <c r="F48" s="55"/>
      <c r="G48" s="55"/>
      <c r="H48" s="55"/>
      <c r="I48" s="55"/>
      <c r="J48" s="55"/>
    </row>
    <row r="49" spans="1:10" ht="62.25">
      <c r="A49" s="79" t="s">
        <v>481</v>
      </c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14.25">
      <c r="A50" s="51" t="s">
        <v>482</v>
      </c>
      <c r="B50" s="23"/>
      <c r="C50" s="23"/>
      <c r="D50" s="23"/>
      <c r="E50" s="23"/>
      <c r="F50" s="23"/>
      <c r="G50" s="23"/>
      <c r="H50" s="23"/>
      <c r="I50" s="23"/>
      <c r="J50" s="23"/>
    </row>
    <row r="51" spans="1:10" ht="14.25">
      <c r="A51" s="51" t="s">
        <v>482</v>
      </c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4.25">
      <c r="A52" s="51" t="s">
        <v>482</v>
      </c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4.2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4.2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ht="14.25">
      <c r="A55" s="80" t="s">
        <v>483</v>
      </c>
    </row>
    <row r="56" ht="14.25">
      <c r="A56" s="81"/>
    </row>
    <row r="57" ht="26.25">
      <c r="A57" s="82" t="s">
        <v>484</v>
      </c>
    </row>
    <row r="58" ht="52.5">
      <c r="A58" s="82" t="s">
        <v>485</v>
      </c>
    </row>
    <row r="59" ht="26.25">
      <c r="A59" s="82" t="s">
        <v>486</v>
      </c>
    </row>
    <row r="60" ht="26.25">
      <c r="A60" s="82" t="s">
        <v>487</v>
      </c>
    </row>
    <row r="61" ht="39">
      <c r="A61" s="82" t="s">
        <v>488</v>
      </c>
    </row>
    <row r="62" ht="26.25">
      <c r="A62" s="82" t="s">
        <v>489</v>
      </c>
    </row>
    <row r="63" ht="39">
      <c r="A63" s="82" t="s">
        <v>490</v>
      </c>
    </row>
    <row r="64" ht="52.5">
      <c r="A64" s="83" t="s">
        <v>491</v>
      </c>
    </row>
  </sheetData>
  <sheetProtection/>
  <mergeCells count="2">
    <mergeCell ref="A2:J2"/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  <headerFooter>
    <oddHeader>&amp;R6.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HP</cp:lastModifiedBy>
  <cp:lastPrinted>2019-03-08T11:23:50Z</cp:lastPrinted>
  <dcterms:created xsi:type="dcterms:W3CDTF">2014-01-03T21:48:14Z</dcterms:created>
  <dcterms:modified xsi:type="dcterms:W3CDTF">2019-03-08T11:23:52Z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